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 TRABAJO BPIM\BANCO 2019\OTROS\8 POAI 2019\"/>
    </mc:Choice>
  </mc:AlternateContent>
  <bookViews>
    <workbookView xWindow="10185" yWindow="-105" windowWidth="5175" windowHeight="7755"/>
  </bookViews>
  <sheets>
    <sheet name="POAI" sheetId="3" r:id="rId1"/>
    <sheet name="Hoja3" sheetId="6" r:id="rId2"/>
    <sheet name="Hoja2" sheetId="5" r:id="rId3"/>
  </sheets>
  <externalReferences>
    <externalReference r:id="rId4"/>
  </externalReferences>
  <definedNames>
    <definedName name="_xlnm._FilterDatabase" localSheetId="0" hidden="1">POAI!$A$2:$M$225</definedName>
    <definedName name="_xlnm.Print_Area" localSheetId="0">POAI!$A$2:$K$224</definedName>
  </definedNames>
  <calcPr calcId="162913"/>
</workbook>
</file>

<file path=xl/calcChain.xml><?xml version="1.0" encoding="utf-8"?>
<calcChain xmlns="http://schemas.openxmlformats.org/spreadsheetml/2006/main">
  <c r="J7" i="5" l="1"/>
  <c r="L11" i="6"/>
  <c r="K15" i="6" s="1"/>
  <c r="J13" i="6" s="1"/>
  <c r="J11" i="6"/>
  <c r="F11" i="5"/>
  <c r="I100" i="3"/>
  <c r="I238" i="3"/>
  <c r="I20" i="3"/>
  <c r="I22" i="3"/>
  <c r="I24" i="3"/>
  <c r="I26" i="3"/>
  <c r="I18" i="3"/>
  <c r="I28" i="3"/>
  <c r="I30" i="3"/>
  <c r="I32" i="3"/>
  <c r="I34" i="3"/>
  <c r="I36" i="3"/>
  <c r="I38" i="3"/>
  <c r="I45" i="3"/>
  <c r="H18" i="3"/>
  <c r="H20" i="3"/>
  <c r="H22" i="3"/>
  <c r="H24" i="3"/>
  <c r="H26" i="3"/>
  <c r="H28" i="3"/>
  <c r="H30" i="3"/>
  <c r="H32" i="3"/>
  <c r="H34" i="3"/>
  <c r="H36" i="3"/>
  <c r="H38" i="3"/>
  <c r="H45" i="3"/>
  <c r="G229" i="3"/>
  <c r="G233" i="3"/>
  <c r="H189" i="3"/>
  <c r="G234" i="3"/>
  <c r="I234" i="3"/>
  <c r="H86" i="3"/>
  <c r="J69" i="3"/>
  <c r="J65" i="3"/>
  <c r="J66" i="3"/>
  <c r="J68" i="3"/>
  <c r="J71" i="3"/>
  <c r="H146" i="3"/>
  <c r="H148" i="3"/>
  <c r="H150" i="3"/>
  <c r="H153" i="3"/>
  <c r="H155" i="3"/>
  <c r="J83" i="3"/>
  <c r="H75" i="3"/>
  <c r="H64" i="3"/>
  <c r="H62" i="3"/>
  <c r="J87" i="3"/>
  <c r="H81" i="3"/>
  <c r="J63" i="3"/>
  <c r="J62" i="3" s="1"/>
  <c r="G235" i="3"/>
  <c r="K235" i="3" s="1"/>
  <c r="I236" i="3"/>
  <c r="J42" i="3"/>
  <c r="J44" i="3"/>
  <c r="H219" i="3"/>
  <c r="H223" i="3"/>
  <c r="H221" i="3"/>
  <c r="I5" i="3"/>
  <c r="I8" i="3"/>
  <c r="I14" i="3"/>
  <c r="I48" i="3"/>
  <c r="I50" i="3"/>
  <c r="I52" i="3"/>
  <c r="I54" i="3"/>
  <c r="I57" i="3"/>
  <c r="I59" i="3"/>
  <c r="I62" i="3"/>
  <c r="I64" i="3"/>
  <c r="I75" i="3"/>
  <c r="J75" i="3" s="1"/>
  <c r="I81" i="3"/>
  <c r="I73" i="3"/>
  <c r="I92" i="3"/>
  <c r="I94" i="3"/>
  <c r="I96" i="3"/>
  <c r="I99" i="3"/>
  <c r="I101" i="3"/>
  <c r="I105" i="3"/>
  <c r="I108" i="3"/>
  <c r="I110" i="3"/>
  <c r="I112" i="3"/>
  <c r="I114" i="3"/>
  <c r="I116" i="3"/>
  <c r="I118" i="3"/>
  <c r="I121" i="3"/>
  <c r="I123" i="3"/>
  <c r="I125" i="3"/>
  <c r="H5" i="3"/>
  <c r="H8" i="3"/>
  <c r="H14" i="3"/>
  <c r="I189" i="3"/>
  <c r="I202" i="3"/>
  <c r="I208" i="3"/>
  <c r="H175" i="3"/>
  <c r="H172" i="3"/>
  <c r="I172" i="3"/>
  <c r="H170" i="3"/>
  <c r="I162" i="3"/>
  <c r="H162" i="3"/>
  <c r="H142" i="3"/>
  <c r="H141" i="3" s="1"/>
  <c r="H130" i="3"/>
  <c r="H137" i="3"/>
  <c r="H139" i="3"/>
  <c r="H108" i="3"/>
  <c r="H103" i="3"/>
  <c r="H96" i="3"/>
  <c r="H59" i="3"/>
  <c r="H54" i="3"/>
  <c r="H52" i="3"/>
  <c r="H50" i="3"/>
  <c r="H48" i="3"/>
  <c r="G236" i="3"/>
  <c r="I232" i="3"/>
  <c r="I229" i="3"/>
  <c r="I237" i="3"/>
  <c r="G237" i="3"/>
  <c r="G228" i="3"/>
  <c r="I228" i="3"/>
  <c r="I233" i="3"/>
  <c r="J203" i="3"/>
  <c r="J202" i="3" s="1"/>
  <c r="J41" i="3"/>
  <c r="J132" i="3"/>
  <c r="J130" i="3" s="1"/>
  <c r="J138" i="3"/>
  <c r="J199" i="3"/>
  <c r="J217" i="3"/>
  <c r="J216" i="3" s="1"/>
  <c r="J213" i="3"/>
  <c r="J212" i="3" s="1"/>
  <c r="I214" i="3"/>
  <c r="H214" i="3"/>
  <c r="J143" i="3"/>
  <c r="J142" i="3"/>
  <c r="J60" i="3"/>
  <c r="J59" i="3" s="1"/>
  <c r="H168" i="3"/>
  <c r="H167" i="3"/>
  <c r="H209" i="3"/>
  <c r="H208" i="3" s="1"/>
  <c r="J168" i="3"/>
  <c r="J58" i="3"/>
  <c r="J57" i="3" s="1"/>
  <c r="H57" i="3"/>
  <c r="H123" i="3"/>
  <c r="H121" i="3"/>
  <c r="J122" i="3"/>
  <c r="H118" i="3"/>
  <c r="H117" i="3"/>
  <c r="H116" i="3" s="1"/>
  <c r="H115" i="3"/>
  <c r="H114" i="3" s="1"/>
  <c r="I111" i="3"/>
  <c r="I104" i="3"/>
  <c r="J104" i="3" s="1"/>
  <c r="J103" i="3" s="1"/>
  <c r="H102" i="3"/>
  <c r="H101" i="3"/>
  <c r="H99" i="3"/>
  <c r="H105" i="3"/>
  <c r="H100" i="3"/>
  <c r="H92" i="3"/>
  <c r="H94" i="3"/>
  <c r="I93" i="3"/>
  <c r="H93" i="3"/>
  <c r="J224" i="3"/>
  <c r="J223" i="3" s="1"/>
  <c r="J222" i="3"/>
  <c r="J221" i="3" s="1"/>
  <c r="J220" i="3"/>
  <c r="J219" i="3" s="1"/>
  <c r="I223" i="3"/>
  <c r="I221" i="3"/>
  <c r="I219" i="3"/>
  <c r="I216" i="3"/>
  <c r="H216" i="3"/>
  <c r="I212" i="3"/>
  <c r="H212" i="3"/>
  <c r="J209" i="3"/>
  <c r="J208" i="3" s="1"/>
  <c r="H202" i="3"/>
  <c r="J190" i="3"/>
  <c r="J191" i="3"/>
  <c r="J179" i="3"/>
  <c r="J178" i="3" s="1"/>
  <c r="J176" i="3"/>
  <c r="J175" i="3" s="1"/>
  <c r="H178" i="3"/>
  <c r="I178" i="3"/>
  <c r="I175" i="3"/>
  <c r="J171" i="3"/>
  <c r="J170" i="3" s="1"/>
  <c r="I170" i="3"/>
  <c r="J169" i="3"/>
  <c r="I167" i="3"/>
  <c r="J165" i="3"/>
  <c r="J164" i="3" s="1"/>
  <c r="I164" i="3"/>
  <c r="H164" i="3"/>
  <c r="J163" i="3"/>
  <c r="J162" i="3" s="1"/>
  <c r="H157" i="3"/>
  <c r="J156" i="3"/>
  <c r="J155" i="3" s="1"/>
  <c r="I155" i="3"/>
  <c r="J154" i="3"/>
  <c r="J153" i="3" s="1"/>
  <c r="I153" i="3"/>
  <c r="J152" i="3"/>
  <c r="J151" i="3"/>
  <c r="J149" i="3"/>
  <c r="J148" i="3" s="1"/>
  <c r="J147" i="3"/>
  <c r="J146" i="3" s="1"/>
  <c r="I148" i="3"/>
  <c r="I146" i="3"/>
  <c r="I150" i="3"/>
  <c r="I142" i="3"/>
  <c r="I141" i="3" s="1"/>
  <c r="I130" i="3"/>
  <c r="H125" i="3"/>
  <c r="J113" i="3"/>
  <c r="J112" i="3" s="1"/>
  <c r="H112" i="3"/>
  <c r="H110" i="3"/>
  <c r="J109" i="3"/>
  <c r="J108" i="3" s="1"/>
  <c r="J106" i="3"/>
  <c r="J105" i="3" s="1"/>
  <c r="J94" i="3"/>
  <c r="J84" i="3"/>
  <c r="J85" i="3"/>
  <c r="J86" i="3"/>
  <c r="J89" i="3"/>
  <c r="J90" i="3"/>
  <c r="J82" i="3"/>
  <c r="J76" i="3"/>
  <c r="J74" i="3"/>
  <c r="J73" i="3" s="1"/>
  <c r="H73" i="3"/>
  <c r="J72" i="3"/>
  <c r="J54" i="3"/>
  <c r="J52" i="3"/>
  <c r="J50" i="3"/>
  <c r="J48" i="3"/>
  <c r="J46" i="3"/>
  <c r="J45" i="3" s="1"/>
  <c r="J39" i="3"/>
  <c r="J40" i="3"/>
  <c r="J37" i="3"/>
  <c r="J36" i="3" s="1"/>
  <c r="J35" i="3"/>
  <c r="J34" i="3" s="1"/>
  <c r="J33" i="3"/>
  <c r="J32" i="3" s="1"/>
  <c r="J31" i="3"/>
  <c r="J30" i="3" s="1"/>
  <c r="J29" i="3"/>
  <c r="J28" i="3" s="1"/>
  <c r="J27" i="3"/>
  <c r="J26" i="3" s="1"/>
  <c r="J25" i="3"/>
  <c r="J24" i="3" s="1"/>
  <c r="J23" i="3"/>
  <c r="J22" i="3" s="1"/>
  <c r="J21" i="3"/>
  <c r="J20" i="3" s="1"/>
  <c r="J19" i="3"/>
  <c r="J18" i="3" s="1"/>
  <c r="J16" i="3"/>
  <c r="J15" i="3"/>
  <c r="J6" i="3"/>
  <c r="J5" i="3" s="1"/>
  <c r="J13" i="3"/>
  <c r="J12" i="3"/>
  <c r="J11" i="3"/>
  <c r="J10" i="3"/>
  <c r="J9" i="3"/>
  <c r="G238" i="3"/>
  <c r="J111" i="3"/>
  <c r="J110" i="3" s="1"/>
  <c r="G231" i="3"/>
  <c r="J100" i="3"/>
  <c r="J99" i="3" s="1"/>
  <c r="J102" i="3"/>
  <c r="J101" i="3" s="1"/>
  <c r="I181" i="3"/>
  <c r="I180" i="3" s="1"/>
  <c r="I184" i="3"/>
  <c r="J119" i="3"/>
  <c r="J97" i="3"/>
  <c r="J96" i="3" s="1"/>
  <c r="J124" i="3"/>
  <c r="J93" i="3"/>
  <c r="J92" i="3" s="1"/>
  <c r="H264" i="3"/>
  <c r="F240" i="3"/>
  <c r="H184" i="3"/>
  <c r="H183" i="3" s="1"/>
  <c r="H181" i="3"/>
  <c r="I157" i="3"/>
  <c r="I139" i="3"/>
  <c r="I137" i="3"/>
  <c r="J126" i="3"/>
  <c r="J121" i="3" l="1"/>
  <c r="J115" i="3"/>
  <c r="J114" i="3" s="1"/>
  <c r="I231" i="3"/>
  <c r="J117" i="3"/>
  <c r="I103" i="3"/>
  <c r="I98" i="3" s="1"/>
  <c r="K229" i="3"/>
  <c r="J167" i="3"/>
  <c r="K231" i="3"/>
  <c r="J123" i="3"/>
  <c r="J139" i="3"/>
  <c r="J181" i="3"/>
  <c r="I56" i="3"/>
  <c r="G239" i="3"/>
  <c r="K239" i="3" s="1"/>
  <c r="J172" i="3"/>
  <c r="J214" i="3"/>
  <c r="J211" i="3" s="1"/>
  <c r="J174" i="3"/>
  <c r="I161" i="3"/>
  <c r="J116" i="3"/>
  <c r="K236" i="3"/>
  <c r="H129" i="3"/>
  <c r="K234" i="3"/>
  <c r="H61" i="3"/>
  <c r="G230" i="3" s="1"/>
  <c r="H188" i="3"/>
  <c r="J184" i="3"/>
  <c r="H4" i="3"/>
  <c r="H218" i="3"/>
  <c r="I211" i="3"/>
  <c r="H107" i="3"/>
  <c r="K237" i="3"/>
  <c r="H56" i="3"/>
  <c r="H174" i="3"/>
  <c r="J125" i="3"/>
  <c r="I107" i="3"/>
  <c r="I91" i="3"/>
  <c r="J157" i="3"/>
  <c r="H180" i="3"/>
  <c r="J180" i="3" s="1"/>
  <c r="J81" i="3"/>
  <c r="I218" i="3"/>
  <c r="J38" i="3"/>
  <c r="H161" i="3"/>
  <c r="H166" i="3"/>
  <c r="H47" i="3"/>
  <c r="J218" i="3"/>
  <c r="H91" i="3"/>
  <c r="K233" i="3"/>
  <c r="I174" i="3"/>
  <c r="H211" i="3"/>
  <c r="I4" i="3"/>
  <c r="J64" i="3"/>
  <c r="I17" i="3"/>
  <c r="H120" i="3"/>
  <c r="I120" i="3"/>
  <c r="G232" i="3"/>
  <c r="K232" i="3" s="1"/>
  <c r="H145" i="3"/>
  <c r="J14" i="3"/>
  <c r="J141" i="3"/>
  <c r="H17" i="3"/>
  <c r="J8" i="3"/>
  <c r="J118" i="3"/>
  <c r="J137" i="3"/>
  <c r="I47" i="3"/>
  <c r="I188" i="3"/>
  <c r="I129" i="3"/>
  <c r="H98" i="3"/>
  <c r="J150" i="3"/>
  <c r="K228" i="3"/>
  <c r="I145" i="3"/>
  <c r="I61" i="3"/>
  <c r="J189" i="3"/>
  <c r="J188" i="3" s="1"/>
  <c r="I183" i="3"/>
  <c r="J183" i="3" s="1"/>
  <c r="J98" i="3" l="1"/>
  <c r="G240" i="3"/>
  <c r="H234" i="3" s="1"/>
  <c r="J107" i="3"/>
  <c r="J4" i="3"/>
  <c r="J161" i="3"/>
  <c r="J47" i="3"/>
  <c r="H128" i="3"/>
  <c r="H187" i="3"/>
  <c r="J56" i="3"/>
  <c r="J91" i="3"/>
  <c r="J187" i="3"/>
  <c r="I246" i="3" s="1"/>
  <c r="H3" i="3"/>
  <c r="J129" i="3"/>
  <c r="H160" i="3"/>
  <c r="J120" i="3"/>
  <c r="J145" i="3"/>
  <c r="I187" i="3"/>
  <c r="I128" i="3"/>
  <c r="J17" i="3"/>
  <c r="J61" i="3"/>
  <c r="I230" i="3"/>
  <c r="I160" i="3"/>
  <c r="J160" i="3" s="1"/>
  <c r="I245" i="3" s="1"/>
  <c r="I3" i="3"/>
  <c r="H229" i="3" l="1"/>
  <c r="H232" i="3"/>
  <c r="H237" i="3"/>
  <c r="H239" i="3"/>
  <c r="H231" i="3"/>
  <c r="H235" i="3"/>
  <c r="H230" i="3"/>
  <c r="H233" i="3"/>
  <c r="H236" i="3"/>
  <c r="H228" i="3"/>
  <c r="J128" i="3"/>
  <c r="I244" i="3" s="1"/>
  <c r="H225" i="3"/>
  <c r="I225" i="3"/>
  <c r="K230" i="3"/>
  <c r="K240" i="3" s="1"/>
  <c r="I240" i="3"/>
  <c r="J230" i="3" s="1"/>
  <c r="J3" i="3"/>
  <c r="I243" i="3" s="1"/>
  <c r="H240" i="3" l="1"/>
  <c r="I247" i="3"/>
  <c r="H256" i="3" s="1"/>
  <c r="H266" i="3" s="1"/>
  <c r="J225" i="3"/>
  <c r="J235" i="3"/>
  <c r="J239" i="3"/>
  <c r="J231" i="3"/>
  <c r="J236" i="3"/>
  <c r="J228" i="3"/>
  <c r="J237" i="3"/>
  <c r="J233" i="3"/>
  <c r="E244" i="3"/>
  <c r="J232" i="3"/>
  <c r="J229" i="3"/>
  <c r="J234" i="3"/>
  <c r="J240" i="3" l="1"/>
</calcChain>
</file>

<file path=xl/comments1.xml><?xml version="1.0" encoding="utf-8"?>
<comments xmlns="http://schemas.openxmlformats.org/spreadsheetml/2006/main">
  <authors>
    <author>arnold wilson pomedo murillo</author>
    <author>KAREN_VELASCO1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arnold wilson pomedo murillo:</t>
        </r>
        <r>
          <rPr>
            <sz val="9"/>
            <color indexed="81"/>
            <rFont val="Tahoma"/>
            <family val="2"/>
          </rPr>
          <t xml:space="preserve">
APOYO A COMUNICACIONES 100.000.000+300.000.000 PARA FORTALECIMIENTO DE MEDIOS TOMADOS DEL SERVICIO DEUDA(INTERESES)</t>
        </r>
      </text>
    </comment>
    <comment ref="H41" authorId="1" shapeId="0">
      <text>
        <r>
          <rPr>
            <b/>
            <sz val="9"/>
            <color indexed="81"/>
            <rFont val="Tahoma"/>
            <family val="2"/>
          </rPr>
          <t>KAREN_VELASCO1:</t>
        </r>
        <r>
          <rPr>
            <sz val="9"/>
            <color indexed="81"/>
            <rFont val="Tahoma"/>
            <family val="2"/>
          </rPr>
          <t xml:space="preserve">
estampilla pro bienestar del ancianito
70% CENTROS VIDA-HOGARES DE PASO(TAMBIEN PARA LA EJEC DE LA PP) 
30% CENTROS DE BIENESTAR(ANCIANATOS) PERNOTAR</t>
        </r>
      </text>
    </comment>
    <comment ref="H144" authorId="0" shapeId="0">
      <text>
        <r>
          <rPr>
            <b/>
            <sz val="9"/>
            <color indexed="81"/>
            <rFont val="Tahoma"/>
            <family val="2"/>
          </rPr>
          <t>arnold wilson pomedo murillo:</t>
        </r>
        <r>
          <rPr>
            <sz val="9"/>
            <color indexed="81"/>
            <rFont val="Tahoma"/>
            <family val="2"/>
          </rPr>
          <t xml:space="preserve">
SE RESTARON 300 A DESARROLLO AGROPECUARIO Y 70 A GESTION TOTAL VF 370</t>
        </r>
      </text>
    </comment>
  </commentList>
</comments>
</file>

<file path=xl/sharedStrings.xml><?xml version="1.0" encoding="utf-8"?>
<sst xmlns="http://schemas.openxmlformats.org/spreadsheetml/2006/main" count="586" uniqueCount="412">
  <si>
    <t>RESGUARDO INDIGENA KOKONUCO 87</t>
  </si>
  <si>
    <t>Resguardo indígena Páez de Quintana</t>
  </si>
  <si>
    <t>Resguardo indígena de Poblazón</t>
  </si>
  <si>
    <t>SERVICIO DE LA DEUDA</t>
  </si>
  <si>
    <t>Proyectos  de inversión prioritaria</t>
  </si>
  <si>
    <t>GASTOS DE FUNCIONAMIENTO</t>
  </si>
  <si>
    <t>LE</t>
  </si>
  <si>
    <t>C</t>
  </si>
  <si>
    <t>P</t>
  </si>
  <si>
    <t>I</t>
  </si>
  <si>
    <t>LINEA ESTRATEGICA - COMPONENTE - PROGRAMA - INDICADOR</t>
  </si>
  <si>
    <t># radicado</t>
  </si>
  <si>
    <t>PROYECTO</t>
  </si>
  <si>
    <t>INVERSIÓN DIRECTA RECURSOS PROPIOS Y OTRAS FUENTES</t>
  </si>
  <si>
    <t>SGP (LEY 715)</t>
  </si>
  <si>
    <t>TOTAL</t>
  </si>
  <si>
    <t>DEPENDENCIA PRINCIPAL</t>
  </si>
  <si>
    <t>DEPENDENCIAS TRANSVERSALES</t>
  </si>
  <si>
    <t>OBSERVACIONES</t>
  </si>
  <si>
    <t>LINEA ESTRATÉGICA UNO: CAMBIO SOCIAL PARA LA PAZ</t>
  </si>
  <si>
    <t>COMPONENTE 1: EDUCACIÓN CON CALIDAD</t>
  </si>
  <si>
    <t>Programa 1: Calidad educativa</t>
  </si>
  <si>
    <t>Tasa de repitencia en Educación disminuida  (%)</t>
  </si>
  <si>
    <t>Secretaría de Educación</t>
  </si>
  <si>
    <t>Pruebas Saber 11 matemáticas 2014 mejorada</t>
  </si>
  <si>
    <t>Programa 2: Cobertura educativa</t>
  </si>
  <si>
    <t>Cobertura Neta de Educación media mejorada</t>
  </si>
  <si>
    <t>Secretaría General</t>
  </si>
  <si>
    <t>Estudiantes atendidos con estándares de calidad en alimentación escolar de educación básica.</t>
  </si>
  <si>
    <t>Disminuir   personas en el número de iletrados en el municipio (4700 personas analfabetas al 2015).</t>
  </si>
  <si>
    <t>Instituciones  Educativas con programas implementados de prevención del riesgo</t>
  </si>
  <si>
    <t xml:space="preserve"> Instituciones Educativas dotadas</t>
  </si>
  <si>
    <t>Programa 3: Eficiencia educativa</t>
  </si>
  <si>
    <t>Disminuir la tasa de deserción - Educación  (%)</t>
  </si>
  <si>
    <t xml:space="preserve">Obligaciones laborales canceladas oportunamente </t>
  </si>
  <si>
    <t>COMPONENTE 2: SALUD</t>
  </si>
  <si>
    <t>Programa 1: Salud ambiental</t>
  </si>
  <si>
    <t>Ejecución de la política pública de salud ambiental nacional en lo referente a salud pública</t>
  </si>
  <si>
    <t>Secretaría de Salud</t>
  </si>
  <si>
    <t>Secretaria de Gobierno, Acueducto y Alcantarillado</t>
  </si>
  <si>
    <t>Programa 2: Vida saludable y condiciones no transmisibles</t>
  </si>
  <si>
    <t>Contener la mortalidad por Hipertensión arterial en el municipio de Popayán en población joven, adulta y adulta mayor.</t>
  </si>
  <si>
    <t>Secretaria de Cultura y Deporte, Secretaria de Educación</t>
  </si>
  <si>
    <t>Programa 3: Convivencia social y salud mental</t>
  </si>
  <si>
    <t>Contener la tasa de mortalidad por trastornos mentales y del comportamiento</t>
  </si>
  <si>
    <t xml:space="preserve">,  Secretarias del municipio. </t>
  </si>
  <si>
    <t>Programa 4: Seguridad alimentaria y nutricional</t>
  </si>
  <si>
    <t>Contener la mortalidad por desnutrición en menores de 5 años</t>
  </si>
  <si>
    <t xml:space="preserve">, Secretaria de Educación y Secretaria de Gobierno. </t>
  </si>
  <si>
    <t>, Secretaria de Educación y Secretaria de Gobierno.</t>
  </si>
  <si>
    <t>Programa 5: Sexualidad, derechos sexuales y reproductivos</t>
  </si>
  <si>
    <t>Contener  la mortalidad materna</t>
  </si>
  <si>
    <t>Programa 6: Vida saludable y enfermedades transmisibles</t>
  </si>
  <si>
    <t>Contener la tasa de mortalidad por Tuberculosis en el Municipio de Popayán.</t>
  </si>
  <si>
    <t>Programa 7: Salud pública en emergencias y desastres</t>
  </si>
  <si>
    <t>Índice de seguridad hospitalaria</t>
  </si>
  <si>
    <t>Programa 8: Salud y ámbito laboral</t>
  </si>
  <si>
    <t>Disminuir la tasa de mortalidad por accidentes de trabajo</t>
  </si>
  <si>
    <t>Programa 9: Gestión diferencial de poblaciones vulnerables</t>
  </si>
  <si>
    <t>Contener la tasa de mortalidad infantil ajustada</t>
  </si>
  <si>
    <t>Secretaria de gobierno.</t>
  </si>
  <si>
    <t>Programa 10: Fortalecimiento de la autoridad sanitaria y del aseguramiento en salud</t>
  </si>
  <si>
    <t>Contener la cobertura de afiliación de la población beneficiaria del régimen subsidiado</t>
  </si>
  <si>
    <t>, SISBEN.</t>
  </si>
  <si>
    <t>Programa 11: Políticas Públicas en Salud</t>
  </si>
  <si>
    <t>Implementación de los planes de acción de las políticas públicas en personas en situación en discapacidad, personas adultas mayores, Seguridad Alimentaria y Nutricional y Salud mental.</t>
  </si>
  <si>
    <t>Porcentaje de ejecución del plan de acción anual de la Política pública de personas en situación de discapacidad.</t>
  </si>
  <si>
    <t xml:space="preserve"> y demás secretarias</t>
  </si>
  <si>
    <t>Porcentaje de ejecución del plan de acción anual de la política pública de personas Adultas Mayores</t>
  </si>
  <si>
    <t>, demás secretarias, UMATA</t>
  </si>
  <si>
    <t>Porcentaje de ejecución del plan de acción anual de la política pública de Seguridad Alimentaria y Nutricional formulado para la vigencia.</t>
  </si>
  <si>
    <t xml:space="preserve">, y demás secretarias </t>
  </si>
  <si>
    <t>Porcentaje de ejecución del plan de acción anual de la política pública de salud mental formulado para la vigencia.</t>
  </si>
  <si>
    <t>, y demás secretarias</t>
  </si>
  <si>
    <t>Programa 12: Popayán Animalista</t>
  </si>
  <si>
    <t>Plan de acción 2016-2019 de la Política animalista del municipio ejecutado</t>
  </si>
  <si>
    <t>COMPONENTE 3: AGUA POTABLE Y SANEAMIENTO BÁSICO</t>
  </si>
  <si>
    <t>Programa 1: Plan de saneamiento y manejo de vertimientos</t>
  </si>
  <si>
    <t>Cobertura del servicio de Alcantarillado</t>
  </si>
  <si>
    <t>Acueducto y Alcantarillado de Popayán</t>
  </si>
  <si>
    <t>secretaria de infraestructura</t>
  </si>
  <si>
    <t>Programa 2: Construcción de la Planta de Tratamiento de Aguas Residuales (PTAR).</t>
  </si>
  <si>
    <t xml:space="preserve">Planta de tratamiento de aguas residuales construida en etapa  I </t>
  </si>
  <si>
    <t>Programa 3: Proyectos Estratégicos Acueducto y Alcantarillado</t>
  </si>
  <si>
    <t>Cobertura del servicio de Acueducto</t>
  </si>
  <si>
    <t>Programa 4: Nuevas oportunidades de negocios Acueducto y alcantarillado</t>
  </si>
  <si>
    <t>Empresas de servicios públicos domiciliarios de Acueducto, Alcantarillado y Aseo administradas.</t>
  </si>
  <si>
    <t>COMPONENTE 4: CULTURA, DEPORTE Y RECREACION</t>
  </si>
  <si>
    <t>Programa 1: Cultura, identidad y patrimonio</t>
  </si>
  <si>
    <t>Sistema Municipal de Cultura Implementado</t>
  </si>
  <si>
    <t>Secretaría Deporte y cultura</t>
  </si>
  <si>
    <t>Programa 2 - Popayán deportiva e inclusiva.</t>
  </si>
  <si>
    <t>Sistema Municipal de Deporte Implementado</t>
  </si>
  <si>
    <t>Secretaría deporte y cultura</t>
  </si>
  <si>
    <t>COMPONENTE 5: INFRAESTRUCTURA Y HABITAT</t>
  </si>
  <si>
    <t>Programa 1: Gestión integral del hábitat</t>
  </si>
  <si>
    <t>Secretaría de Infraestructura</t>
  </si>
  <si>
    <t>Plan de Fortalecimiento al  sistema organizacional de vivienda implementado</t>
  </si>
  <si>
    <t>Programa 2.  Infraestructura vial</t>
  </si>
  <si>
    <t>Infraestructura vial urbana construida.</t>
  </si>
  <si>
    <t>Infraestructura vial rural construida.</t>
  </si>
  <si>
    <t>Programa de mantenimiento y rehabilitación de la malla vial diseñado.</t>
  </si>
  <si>
    <t>Mantenimiento de Infraestructura vial rural.</t>
  </si>
  <si>
    <t>Diseño plan de mejoramiento estratégico de infraestructura con apoyo de la comunidad.</t>
  </si>
  <si>
    <t>Diseños de infraestructura vial, urbana y rural</t>
  </si>
  <si>
    <t>Programa 3: Valorízate con el cambio</t>
  </si>
  <si>
    <t>Estatuto de valorización actualizado.</t>
  </si>
  <si>
    <t>Secretaría de Hacienda</t>
  </si>
  <si>
    <t xml:space="preserve">Programa 4: Proyectos de infraestructura de alto impacto </t>
  </si>
  <si>
    <t>Plan de transición en la intervención del centro de beneficio animal formulado.</t>
  </si>
  <si>
    <t>Plan de transición en la intervención del centro de beneficio animal diseñado y ejecutado.</t>
  </si>
  <si>
    <t>Diseños de parques lineales realizados.</t>
  </si>
  <si>
    <t>Polideportivos construidos y/o mejorados</t>
  </si>
  <si>
    <t>Programa 5: Inversión y Supervisión en servicios públicos</t>
  </si>
  <si>
    <t xml:space="preserve">Construcción de infraestructura para electrificación urbana y rural </t>
  </si>
  <si>
    <t>Plan de cierre del relleno sanitario El Ojito realizado.</t>
  </si>
  <si>
    <t>Interventoría al concesionario de los servicios de Alumbrado público realizada.</t>
  </si>
  <si>
    <t>Apoyo  a la supervisión y/o interventoría del Programa de mantenimiento y adecuación de bienes inmuebles municipales realizado.</t>
  </si>
  <si>
    <t>Programa de expansión de alumbrado público urbano y rural</t>
  </si>
  <si>
    <t>Inversión en Acueducto y Alcantarillado realizada</t>
  </si>
  <si>
    <t>Subsidios para el servicio de aseo entregados</t>
  </si>
  <si>
    <t>COMPONENTE 6: PAZ Y RECONCILIACIÓN</t>
  </si>
  <si>
    <t>Programa 1: Asistencia, atención y reparación integral a la población víctima</t>
  </si>
  <si>
    <t>Implementación del Plan de Acción Territorial - PAT 2016 – 2019  en el marco de la estrategia de corresponsabilidad de la política pública para las víctimas.</t>
  </si>
  <si>
    <t>Secretaría de Gobierno</t>
  </si>
  <si>
    <t xml:space="preserve">, Secretarias de despacho y SNARIV  </t>
  </si>
  <si>
    <t>Programa 2: Paz y Derechos Humanos, un compromiso para el cambio</t>
  </si>
  <si>
    <t>Estrategia de Promoción, prevención, protección y fortalecimiento de los derechos humanos Implementada</t>
  </si>
  <si>
    <t>, Educación, salud, infraestructura, UMATA,</t>
  </si>
  <si>
    <t xml:space="preserve">Programa 3: La reintegración un proceso de cambio y avance </t>
  </si>
  <si>
    <t>Acciones realizadas en el marco de la Estrategia de reconciliación comunitaria</t>
  </si>
  <si>
    <t>, educación, salud</t>
  </si>
  <si>
    <t>COMPONENTE 7: POPAYÁN DIVERSA E INCLUYENTE PARA EL CAMBIO</t>
  </si>
  <si>
    <t>Programa 1: Mujer con equidad, un cambio para Popayán</t>
  </si>
  <si>
    <t>Mujeres beneficiadas con la implementación de la Política pública municipal de equidad de género – Acuerdo 038 de 2011.</t>
  </si>
  <si>
    <t>, Salud, Educación, Umata, Infraestructura y Planeación.</t>
  </si>
  <si>
    <t xml:space="preserve">Programa 2: Diversidad sexual </t>
  </si>
  <si>
    <t>, Salud, Gobierno, Educación, Salud, Cultura Y Deporte.</t>
  </si>
  <si>
    <t>Programa 3: Población afrodescendiente</t>
  </si>
  <si>
    <t>Estrategia integral para los procesos de reconocimiento y desarrollo de la población negra, afrodescendiente, palenquera y raizal implementada</t>
  </si>
  <si>
    <t>, Secretaria de Educación, Secretaria de Deporte y Cultura</t>
  </si>
  <si>
    <t xml:space="preserve">Programa 4: Población indígena </t>
  </si>
  <si>
    <t>Recursos de SGP transferidos</t>
  </si>
  <si>
    <t>, Hacienda</t>
  </si>
  <si>
    <t xml:space="preserve">COMPONENTE 8: PROMOCIÓN SOCIAL PARA EL CAMBIO </t>
  </si>
  <si>
    <t>Programa 1: Unidos por el cambio</t>
  </si>
  <si>
    <t>Hogares que superan los logros de la estrategia Red Unidos</t>
  </si>
  <si>
    <t>, Salud, Educación</t>
  </si>
  <si>
    <t>Programa 2: Mas familias en acción.</t>
  </si>
  <si>
    <t>Familias que acceden al programa más familias en acción</t>
  </si>
  <si>
    <t>, Educación, salud, planeación</t>
  </si>
  <si>
    <t xml:space="preserve">Programa 3:Programas Sociales para el Cambio </t>
  </si>
  <si>
    <t>Persona beneficiadas con la implementación de la estrategia “Popayán Solidaria”</t>
  </si>
  <si>
    <t xml:space="preserve">Programa 4: Atención integral a la primera infancia, infancia y adolescencia </t>
  </si>
  <si>
    <t>Política pública de, infancia y adolescencia  Acuerdo 011/2011, implementada de acuerdo al empalme de la secretaria de gobierno.</t>
  </si>
  <si>
    <t>,  Salud, Educación, Deporte Y Cultura.</t>
  </si>
  <si>
    <t>Programa 5: Jóvenes por el cambio</t>
  </si>
  <si>
    <t>Proyecto de acuerdo de Política pública de la juventud presentada.</t>
  </si>
  <si>
    <t>Programa 6: Democracia, Participación Ciudadana y Desarrollo Integral Comunitario</t>
  </si>
  <si>
    <t>Plan de acción para promoción y fortalecimiento de la participación ciudadana formulado e implementado</t>
  </si>
  <si>
    <t xml:space="preserve">COMPONENTE 9: SEGURIDAD, JUSTICIA Y CONVIVENCIA </t>
  </si>
  <si>
    <t>Programa 1:  Convivencia ciudadana,  Justicia y Paz para una  Popayán Segura</t>
  </si>
  <si>
    <t>Plan integral de Seguridad y convivencia ciudadana y Paz-PISCC-formulado y ejecutado</t>
  </si>
  <si>
    <t xml:space="preserve">Programa 2: Justicia y Paz para el Cambio </t>
  </si>
  <si>
    <t>Plan de fortalecimiento de inspecciones de policía, formulado e implementado</t>
  </si>
  <si>
    <t xml:space="preserve">COMPONENTE 10: SERVICIOS DEL PARQUE INFORMATICO </t>
  </si>
  <si>
    <t>Programa 1: Mejoramiento de los servicios del Parque Informático</t>
  </si>
  <si>
    <t>LÍNEA ESTRATÉGICA DOS: DESARROLLO ECONÓMICO INCLUYENTE Y COMPETITIVO.</t>
  </si>
  <si>
    <t>COMPONENTE 1: PROMOCIÓN DEL DESARROLLO Y COMPETITIVIDAD</t>
  </si>
  <si>
    <t>Programa 1: Empleo, emprendimiento e innovación</t>
  </si>
  <si>
    <t>Política Pública de Emprendimiento en operación</t>
  </si>
  <si>
    <t>Oficina Asesora de Planeación</t>
  </si>
  <si>
    <t>/Centro de Emprendimiento</t>
  </si>
  <si>
    <t>Emprendimientos fortalecidos en sus procesos organizativos</t>
  </si>
  <si>
    <t>Emprendimientos que reciben capital semilla</t>
  </si>
  <si>
    <t>Instituciones Educativas y de Formación para el trabajo que apropian el programa de pensamiento, emprendimiento y escuela</t>
  </si>
  <si>
    <t xml:space="preserve"> Centro de Emprendimiento/ Secretaría de Educación</t>
  </si>
  <si>
    <t>Centro Textil fortalecido generando nuevas líneas de negocio</t>
  </si>
  <si>
    <t>Observatorio Regional de Mercado de Trabajo - ORMET – fortalecido</t>
  </si>
  <si>
    <t>Programa 2: Fortalecimiento del sector turístico</t>
  </si>
  <si>
    <t>Productos turísticos específicos creados o fortalecidos</t>
  </si>
  <si>
    <t>Programa 3: Fomento y Apoyo para el Desarrollo Empresarial y Económico</t>
  </si>
  <si>
    <t>Resolución de declaratoria de Zona Franca expedida</t>
  </si>
  <si>
    <t>COMPONENTE 2: FOMENTO AGROPECUARIO</t>
  </si>
  <si>
    <t>Programa 1: Desarrollo agropecuario e innovación rural</t>
  </si>
  <si>
    <t>Familias que reciben Asistencia Técnica y/o Acompañamiento empresarial en el sector productivo Rural</t>
  </si>
  <si>
    <t>Encadenamientos Productivos Fortalecidos</t>
  </si>
  <si>
    <t xml:space="preserve">COMPONENTE 3:  GESTION EFICIENTE DE LA MOVILIDAD Y EL TRANSPORTE </t>
  </si>
  <si>
    <t>Programa 1: Implementación del Sistema Estratégico de Transporte Público de Pasajeros de Popayán - SETP</t>
  </si>
  <si>
    <t>Sistema Estratégico de Transporte Público de Pasajeros de Popayán - SETP Implementado</t>
  </si>
  <si>
    <t>Secretaría de Infraestructura-Movilidad Futura S.A.S</t>
  </si>
  <si>
    <t>Programa 2: Modernización para la movilidad y el transporte</t>
  </si>
  <si>
    <t xml:space="preserve">Acciones de prevención, regulación y control que garantizan la fluidez del tránsito </t>
  </si>
  <si>
    <t>Secretaría de Tránsito y Transporte</t>
  </si>
  <si>
    <t>Programa 3: Implementación del plan maestro de movilidad</t>
  </si>
  <si>
    <t>Viajes en la partición modal de la ciudad que se realizan en bicicleta</t>
  </si>
  <si>
    <t xml:space="preserve"> Oficina Asesora de Planeación,  Secretaria de Infraestructura, Movilidad Futura </t>
  </si>
  <si>
    <t>Implementación del Plan Maestro de movilidad</t>
  </si>
  <si>
    <t>, Secretaría de Infraestructura</t>
  </si>
  <si>
    <t>Programa 4: Cultura ciudadana en las vías</t>
  </si>
  <si>
    <t>Ciudadanos sensibilizados en educación vial para la movilidad segura en Instituciones educativas e infractores multados dentro de las campañas</t>
  </si>
  <si>
    <t>Programa 5: Seguridad vial</t>
  </si>
  <si>
    <t>Mortalidad por accidentes de tránsito disminuida - Víctimas fatales por cada 100.000 habitantes.(*)</t>
  </si>
  <si>
    <t xml:space="preserve">COMPONENTE 4: SERVICIOS DE TELEFONÍA LOCAL E INTERNET  </t>
  </si>
  <si>
    <t xml:space="preserve">Programa 1: Modernización y eficiencia en servicios de EMTEL </t>
  </si>
  <si>
    <t>LINEA ESTRATÉGICA TRES: BUEN GOBIERNO</t>
  </si>
  <si>
    <t>COMPONENTE 1: GESTIÓN PARA EL BUEN ESTADO, USO Y RECUPERACIÓN DE LOS BIENES INMUEBLES MUNICIPALES</t>
  </si>
  <si>
    <t>Programa 1: Mejoramiento de la infraestructura de los bienes públicos del municipio</t>
  </si>
  <si>
    <t xml:space="preserve">Plan de mantenimiento a las instalaciones locativas de los bienes de uso público del Municipio implementado </t>
  </si>
  <si>
    <t>Infraestructura.</t>
  </si>
  <si>
    <t>Programa 2: Administración de los Bienes del municipio de Popayán</t>
  </si>
  <si>
    <t>Gestión de legalización de predios y entrega en comodato y arrendamientos realizada.</t>
  </si>
  <si>
    <t xml:space="preserve"> - Oficina Asesora Jurídica</t>
  </si>
  <si>
    <t>COMPONENTE  2: MODERNIZACIÓN ADMINISTRATIVA Y ORGANIZACIONAL</t>
  </si>
  <si>
    <t>Programa 1: Plan integral de modernización administrativa y organizacional.</t>
  </si>
  <si>
    <t>Plan de modernización administrativo y organizacional  de la administración del municipio de Popayán estructurado e implementado</t>
  </si>
  <si>
    <t>todas las unidades administrativas</t>
  </si>
  <si>
    <t>CAPACITACIONES</t>
  </si>
  <si>
    <t>Programa 2: Gobierno en línea</t>
  </si>
  <si>
    <t>Componente de TIC para servicio de gobierno en línea implementado</t>
  </si>
  <si>
    <t>Programa 3: Ecosistema digital - Vive Digital</t>
  </si>
  <si>
    <t xml:space="preserve">Proyectos aprobados TIC </t>
  </si>
  <si>
    <t xml:space="preserve">COMPONENTE 3: DESEMPEÑO FISCAL Y FISCALIZACIÓN </t>
  </si>
  <si>
    <t>Programa 1: Gestión financiera y recaudo</t>
  </si>
  <si>
    <t>Índice de calificación del desempeño fiscal mejorado</t>
  </si>
  <si>
    <t>FONPET</t>
  </si>
  <si>
    <t>Ingresos propios de la entidad territorial incrementados</t>
  </si>
  <si>
    <t xml:space="preserve">Programa 2: Modernización de la Secretaría de Hacienda </t>
  </si>
  <si>
    <t>Instrumentos para la modernización de la Secretaría de Hacienda implementados</t>
  </si>
  <si>
    <t>COMPONENTE 4: COMUNICACION INSTITUCIONAL</t>
  </si>
  <si>
    <t xml:space="preserve">Programa 1: Gestión de la comunicación </t>
  </si>
  <si>
    <t xml:space="preserve">Plan de Medios  de la Alcaldía de Popayán implementado </t>
  </si>
  <si>
    <t>COMPONENTE 5: GESTION JURÍDICA MUNICIPAL</t>
  </si>
  <si>
    <t>Programa 1: Modernización y actualización de herramientas jurídicas</t>
  </si>
  <si>
    <t>Modelo de Gerencia Jurídica para la defensa Judicial y extrajudicial de la entidad territorial implementado</t>
  </si>
  <si>
    <t>Oficina asesora jurídica</t>
  </si>
  <si>
    <t>LINEA ESTRATÉGICA CUATRO: POPAYÁN ECOEFICIENTE</t>
  </si>
  <si>
    <t>COMPONENTE 1: ORDENACIÒN DEL TERRITORIO</t>
  </si>
  <si>
    <t>Programa 1: Instrumentos de Ordenación Territorial</t>
  </si>
  <si>
    <t xml:space="preserve">Instrumentos de  ordenación territorial implementados </t>
  </si>
  <si>
    <t>Plan de Desarrollo 2016 – 2019 formulado y ejecutado, con seguimiento y evaluación permanente.</t>
  </si>
  <si>
    <t>Área de proyectos estratégicos creada</t>
  </si>
  <si>
    <t>Programa 2: Fortalecimiento del sector histórico de Popayán - PEMP</t>
  </si>
  <si>
    <t xml:space="preserve">Plan Especial de Manejo y protección del sector histórico Implementado </t>
  </si>
  <si>
    <t>Programa 3: Gestión integral del Espacio público y la protección al consumidor.</t>
  </si>
  <si>
    <t>Puntos críticos de espacios públicos recuperados y controlados</t>
  </si>
  <si>
    <t>Proyectos de gestión institucional nacional para la protección al consumidor formulados</t>
  </si>
  <si>
    <t>COMPONENTE 2:  GESTION AMBIENTAL RESPONSABLE</t>
  </si>
  <si>
    <t>Programa 1: Gestión ambiental del territorio</t>
  </si>
  <si>
    <t>Plan de manejo Ambiental del Municipio actualizado e  implementado - PMA</t>
  </si>
  <si>
    <t>Programa 2: Gobernabilidad comunitaria e institucional en la recuperación de las microcuencas del sector urbano</t>
  </si>
  <si>
    <t>Plan operativo estratégico de sostenibilidad ambiental, elaborado e implementado. (En el marco del acuerdo de voluntades).</t>
  </si>
  <si>
    <t>Fundación Procuenca Río Las Piedras, UMATA, Infraestructura, OMGRD, Oficina Asesora de Planeación</t>
  </si>
  <si>
    <t>Programa 3: Fortalecimiento de ecosistemas estratégicos en el uso sostenible del recurso hídrico</t>
  </si>
  <si>
    <t>Sistemas de planificación ambiental para la conservación del recurso hídrico en cuatro fuentes de abastecimiento realizado</t>
  </si>
  <si>
    <t xml:space="preserve">Fundación Procuenca Río Las Piedras, Empresa de Acueducto de Popayán, OMGRD </t>
  </si>
  <si>
    <t>COMPONENTE 3: GESTION DEL RIESGO DE DESASTRES, ORDENAMIENTO TERRITORIAL Y ADAPTACIÓN AL CAMBIO CLIMÁTICO</t>
  </si>
  <si>
    <t>Programa 1: Conocimiento, comunicación y monitoreo del riesgo</t>
  </si>
  <si>
    <t>Escenario de Riesgo con Plan de intervención formulado e incorporado al POT</t>
  </si>
  <si>
    <t>OAGRD</t>
  </si>
  <si>
    <t>Programa 2: Reducción del riesgo  y adaptación al cambio climático para optimizar el desarrollo municipal</t>
  </si>
  <si>
    <t>Reducir en un 20% las condiciones de riesgo en escenarios priorizados en el municipio de Popayán</t>
  </si>
  <si>
    <t>Programa 3: Respuesta a emergencias y preparación para el manejo de desastres</t>
  </si>
  <si>
    <t xml:space="preserve">Proceso de preparación para la respuesta, rehabilitación y recuperación pos-desastre  fortalecido </t>
  </si>
  <si>
    <t>POR DEPENDENCIA</t>
  </si>
  <si>
    <t># PRYCTS</t>
  </si>
  <si>
    <t>PORCENTAJE</t>
  </si>
  <si>
    <t>Secretaría de Deporte y Cultura</t>
  </si>
  <si>
    <t>Secretaria de Tránsito y Transporte</t>
  </si>
  <si>
    <t>Secretaría de General</t>
  </si>
  <si>
    <t>TOTAL PROYECTOS INTERNOS MUNICIPALES</t>
  </si>
  <si>
    <t>POR LINEA ESTRATEGICA</t>
  </si>
  <si>
    <t xml:space="preserve">VALOR </t>
  </si>
  <si>
    <t xml:space="preserve">TOTAL </t>
  </si>
  <si>
    <t>OTROS RECURSOS PARA INVERSION ESTRATEGICA</t>
  </si>
  <si>
    <t>TOTAL INVERSION</t>
  </si>
  <si>
    <t>GASTOS</t>
  </si>
  <si>
    <t>TOTAL GASTOS</t>
  </si>
  <si>
    <t>TOTAL PRESUPUESTO ALCALDIA</t>
  </si>
  <si>
    <t>PROYECTOS"ESTRATÉGICOS"2016-2019"</t>
  </si>
  <si>
    <t>GESTION</t>
  </si>
  <si>
    <t>MOVILIDAD ALTERNATIVA</t>
  </si>
  <si>
    <t>PLAN DE MOVILIDAD</t>
  </si>
  <si>
    <t>VIVIENDA DIGNA</t>
  </si>
  <si>
    <t>LABORATORIO DE INNOVACION SOCIAL PARA LA PAZ</t>
  </si>
  <si>
    <t>REDES DIGITALES COMUNITARIAS Y WIFI POPAYAN</t>
  </si>
  <si>
    <t>PARQUE TECNOLÓGICO Y TEMÁTICO</t>
  </si>
  <si>
    <t>ENERGIAS ALTERNATIVAS Y LIMPIAS</t>
  </si>
  <si>
    <t>BIBLIOTECA PUBLICA MUNICIPAL</t>
  </si>
  <si>
    <t>ZONA FRANCA</t>
  </si>
  <si>
    <t>CENTRAL DE SACRIFICIO</t>
  </si>
  <si>
    <t>PRODUCTOS TURISTICOS</t>
  </si>
  <si>
    <t>SISTEMAS AGROAMBIENTALES SUSTENTABLES</t>
  </si>
  <si>
    <t>CENTRAL DE ABASTOS</t>
  </si>
  <si>
    <t>NUEVAS PLAZAS DE MERCADO</t>
  </si>
  <si>
    <t>CENTRAL HIDROELECTRICA DE JULUMITO</t>
  </si>
  <si>
    <t>POPAYAN CIUDAD SOSTENIBLE, RONDAS HIDRICAS Y PARQUES LINEALES</t>
  </si>
  <si>
    <t>FONDO DEL AGUA</t>
  </si>
  <si>
    <t>PLANTA DE TRATAMIENTO DE AGUAS RESIDUALES"(PTAR)" Comuna 9</t>
  </si>
  <si>
    <t>SISTEMA REGIONAL DE ALERTAS TEMPRANAS</t>
  </si>
  <si>
    <t>BANCO DE MAQUINARIA AGRÍCOLA</t>
  </si>
  <si>
    <t>DISTRITOS DE RIEGO</t>
  </si>
  <si>
    <t>NUEVO ESTADIO PARA POPAYAN</t>
  </si>
  <si>
    <t>POPAYAN VIVE EL CAMBIO 2016-2019 - PLAN OPERATIVO ANUAL DE INVERSIONES 2018</t>
  </si>
  <si>
    <t>Oficina de Prensa y Comunicaciones</t>
  </si>
  <si>
    <t>SECRETARIA GENERAL</t>
  </si>
  <si>
    <t>Estudios y diseños de INFRAESTRUCTURA</t>
  </si>
  <si>
    <t>Secretaría de Infraestructura - ACUEDUCTO</t>
  </si>
  <si>
    <t>FONPET (LEY 863 DE 2003) - SGP</t>
  </si>
  <si>
    <t>IMPLEMENTACIÓN DEL PROGRAMA DE EDUCACION 2018 PARA LA DOTACIÓN DE ELEMENTOS A LAS IE DEL MUNICIPIO DE POPAYÁN</t>
  </si>
  <si>
    <t>IMPLEMENTACION DEL PROGRAMA DE INFRAESTRUCTURA 2018 PARA EL ALUMBRADO PUBLICO EN EL MUNICIPIO DE POPAYAN</t>
  </si>
  <si>
    <t>IMPLEMENTACION DEL PROGRAMA DE INFRAESTRUCTURA PARA EL ACUEDUCTO Y ALCANTARILLADO EN EL MUNICIPIO DE POPAYAN</t>
  </si>
  <si>
    <t>IMPLEMENTACION DEL PROGRAMA DE GOBIERNO 2018 JUSTICIA Y PAZ PARA EL CAMBIO EN EL MUNICIPIO DE POPAYAN</t>
  </si>
  <si>
    <t>IMPLEMENTACIÓN DEL PROGRAMA DE "CALIDAD EDUCATIVA"  PARA LA VIGENCIA 2019 DEL MUNICIPIO DE POPAYÁN</t>
  </si>
  <si>
    <t>IMPLEMENTACIÓN DEL PROGRAMA DE COBERTURA EDUCATIVA VIGENCIA 2019 PARA LA CONSTRUCCION, MATENIMIENTO Y ADECUACIÓN DE INFRAESTRUCTURA  EN LAS IE DEL MUNICIPIO DE POPAYÁN</t>
  </si>
  <si>
    <t>IMPLEMENTACIÓN DEL PROGRAMA DE COBERTURA EDUCATIVA VIGENCIA  2019 PARA EL SUMINISTRO DE ALIMENTACION Y TRANSPORTE ESCOLAR DE LAS IE DEL MUNICIPIO DE POPAYÁN</t>
  </si>
  <si>
    <t>IMPLEMENTACIÓN DEL PROGRAMA DE COBERTURA EDUCATIVA VIGENCIA 2019 PARA LA PREVENCION DEL RIESGO EN LAS IE DEL MUNICIPIO DE POPAYÁN</t>
  </si>
  <si>
    <t>IMPLEMENTACIÓN DEL PROGRAMA DE EFICIENCIA EDUCATIVA VIGENCIA 2019 PARA EL MEJORAMIENTO DEL MODELO DE GESTION DEL SISTEMA EDUCATIVO EN EL MUNICIPIO DE POPAYAN</t>
  </si>
  <si>
    <t>IMPLEMENTACIÓN DEL PROGRAMA DE EFICIENCIA EDUCATIVA VIGENCIA 2019 PARA EL CUMPLIMIENTO DE LAS OBLIGACIONES LABORALES DEL SISTEMA EDUCATIVO EN EL MUNICIPIO DE POPAYÁN</t>
  </si>
  <si>
    <t>IMPLEMENTACION DEL PROGRAMA DE GOBIERNO 2019 PARA LA ASISTENCIA, ATENCION Y REPARACION INTEGRAL A LA POBLACION VULNERABLE, VICTIMA DEL MUNICIPIO DE POPAYAN</t>
  </si>
  <si>
    <t>IMPLEMENTACION DEL PROGRAMA DE GOBIERNO 2019 PARA LA PAZ, DERECHOS HUMANOS Y REINTEGRACION DE LA POBLACION VULNERABLE EN EL MUNICIPIO DE POPAYAN</t>
  </si>
  <si>
    <t>IMPLEMENTACION DEL PROGRAMA DE GOBIERNO 2019 DIVERSIDAD SEXUAL DE POBLACION VULNERABLE EN EL MUNICIPIO DE POPAYAN</t>
  </si>
  <si>
    <t>IMPLEMENTACION DEL PROGRAMA DE GOBIERNO 2019 POBLACION AFRODESCENDIENTE DE POBLACION VULNERABLE EN EL MUNICIPIO DE POPAYAN</t>
  </si>
  <si>
    <t>IMPLEMENTACION DEL PROGRAMA DE GOBIERNO 2019 PARA RESGUARDOS INDIGENAS EN EL MUNICIPIO DE POPAYAN</t>
  </si>
  <si>
    <t>IMPLEMENTACION DEL PROGRAMA DE GOBIERNO 2019 UNIDOS POR EL CAMBIO PARA POBLACION VULNERABLE EN EL MUNICIPIO DE POPAYAN</t>
  </si>
  <si>
    <t>IMPLEMENTACION DEL PROGRAMA DE GOBIERNO 2019 MAS FAMILIAS EN ACCION PARA POBLACION VULNERABLE EN EL MUNICIPIO DE POPAYAN</t>
  </si>
  <si>
    <t>IMPLEMENTACION DEL PROGRAMA DE GOBIERNO 2019 PROGRAMAS SOCIALES PARA EL CAMBIO PARA POBLACION VULNERABLE EN EL MUNICIPIO DE POPAYAN</t>
  </si>
  <si>
    <t>IMPLEMENTACION DEL PROGRAMA DE GOBIERNO 2019 ATENCION INTEGRAL A LA PRIMERA INFANCIA, INFANCIA Y ADOLESCENCIA DE POBLACION VULNERABLE EN EL MUNICIPIO DE POPAYAN</t>
  </si>
  <si>
    <t>IMPLEMENTACION DEL PROGRAMA DE GOBIERNO 2019 JOVENES POR EL CAMBIO DE POBLACION VULNERABLE EN EL MUNICIPIO DE POPAYAN</t>
  </si>
  <si>
    <t>IMPLEMENTACION DEL PROGRAMA DE GOBIERNO 2019 DEMOCRACIA, PARTICIPACION CIUDADANA Y DESARROLLO COMUNITARIO EN EL MUNICIPIO DE POPAYAN</t>
  </si>
  <si>
    <t>IMPLEMENTACION DEL PROGRAMA DE GOBIERNO 2019 SEGURIDAD Y CONVIVENCIA CIUDADANA EN EL MUNICIPIO DE POPAYAN</t>
  </si>
  <si>
    <t>IMPLEMENTACION DEL PROGRAMA DE GOBIERNO 2019 GESTION INTEGRAL DEL ESPACIO PUBLICO EN EL MUNICIPIO DE POPAYAN</t>
  </si>
  <si>
    <t>IMPLEMENTACION DEL PROGRAMA DE GOBIERNO 2019 MODERNIZACION ADMINISTRATIVA Y ORGANIZACIONAL PARA EL FORTALECIMIENTO INSTITUCIONAL DEL MUNICIPIO DE POPAYAN</t>
  </si>
  <si>
    <t>IMPLEMENTACION DEL PROGRAMA DE GESTION DEL RIESGO DE DESASTRES 2019 CONOCIMIENTO, COMUNICACIÓN Y MONITOREO DEL RIESGO EN EL MUNICIPIO DE POPAYAN</t>
  </si>
  <si>
    <t>IMPLEMENTACION DEL PROGRAMA DE GESTION DEL RIESGO DE DESASTRES 2019 REDUCCION DEL RIESGO Y ADAPTACION AL CAMBIO CLIMATICO PARA OPTIMIZAR EL DESARROLLO MUNICIPAL DE POPAYAN</t>
  </si>
  <si>
    <t>IMPLEMENTACION DEL PROGRAMA DE GESTION DEL RIESGO DE DESASTRES 2019 RESPUESTA A EMERGENCIAS Y PREPARACION PARA EL MANEJO DE DESASTRES EN EL MUNICIPIO DE POPAYAN</t>
  </si>
  <si>
    <t>IMPLEMENTACION DEL PROGRAMA DE CULTURA 2019 PARA LA CULTURA, IDENTIDAD Y PATRIMONIO EN EL MUNICIPIO DE POPAYÁN</t>
  </si>
  <si>
    <t xml:space="preserve">IMPLEMENTACION DEL PROGRAMA DE DEPORTE 2019 PARA EL DEPORTE, RECREACION, APROVECHAMIENTO DEL TIEMPO LIBRE Y ACTIVIDAD FISICA EN EL MUNICIPIO DE POPAYAN. </t>
  </si>
  <si>
    <t>IMPLEMENTACION DEL PROGRAMA DE UMATA 2019 DESARROLLO AGROPECUARIO E INNOVACION RURAL EN EL MUNICIPIO DE POPAYAN</t>
  </si>
  <si>
    <t>IMPLEMENTACION DEL PROGRAMA  2019 PROMOCION DEL DESARROLLO EN EMPLEO, EMPRENDIMIENTO E INNOVACION EN EL MUNICIPIO DE POPAYAN</t>
  </si>
  <si>
    <t>IMPLEMENTACION DEL PROGRAMA DE SALUD 2019 PARA LA SALUD AMBIENTAL EN EL MUNICIPIO DE POPAYAN</t>
  </si>
  <si>
    <t>IMPLEMENTACION DEL PROGRAMA DE SALUD 2019 PARA LA VIDA SALUDABLE Y CONDICIONES NO TRANSMISIBLES EN EL MUNICIPIO DE POPAYAN</t>
  </si>
  <si>
    <t>IMPLEMENTACION DEL PROGRAMA DE SALUD 2019 PARA LA CONVIVENCIA SOCIAL Y SALUD MENTAL EN EL MUNICIPIO DE POPAYAN</t>
  </si>
  <si>
    <t>IMPLEMENTACION DEL PROGRAMA DE SALUD 2019 PARA LA SEGURIDAD ALIMENTARIA Y NUTRICIONAL EN EL MUNICIPIO DE POPAYAN</t>
  </si>
  <si>
    <t>IMPLEMENTACION DEL PROGRAMA DE SALUD 2019 PARA LA SEXUALIDAD, DERECHOS SEXUALES Y REPRODUCTIVOS EN EL MUNICIPIO DE POPAYAN</t>
  </si>
  <si>
    <t>IMPLEMENTACION DEL PROGRAMA DE SALUD 2019 PARA LA VIDA SALUDABLE Y ENFERMEDADES TRANSMISIBLES EN EL MUNICIPIO DE POPAYAN</t>
  </si>
  <si>
    <t>IMPLEMENTACION DEL PROGRAMA DE SALUD 2019 PARA LA SALUD PUBLICA EN EMERGENCIAS Y DESASTRES EN EL MUNICIPIO DE POPAYAN</t>
  </si>
  <si>
    <t>IMPLEMENTACION DEL PROGRAMA DE SALUD 2019 PARA LA SALUD Y AMBITO LABORAL EN EL MUNICIPIO DE POPAYAN</t>
  </si>
  <si>
    <t>IMPLEMENTACION DEL PROGRAMA DE SALUD 2019 PARA LA GESTION DIFERENCIAL DE POBLACIONES VULNERABLES EN EL MUNICIPIO DE POPAYAN</t>
  </si>
  <si>
    <t>IMPLEMENTACION DEL PROGRAMA DE SALUD 2019 POLÍTICA PÚBLICA DE PERSONAS EN SITUACIÓN DE DISCAPACIDAD EN EL MUNICIPIO DE POPAYAN</t>
  </si>
  <si>
    <t>IMPLEMENTACION DEL PROGRAMA DE SALUD 2019 POLÍTICA PÚBLICA DE PERSONAS ADULTAS MAYORES EN EL MUNICIPIO DE POPAYAN</t>
  </si>
  <si>
    <t>IMPLEMENTACIÓN DE SISTEMAS INTEGRADOS DE PRODUCCIÓN AGRARIA SOSTENIBLE (SIPAS) PARA
OBTENCIÓN DE ALIMENTOS SANOS Y DIVERSIFICADOS PARA LAS FAMILIAS RURALES A TRAVÉS DE PRÁCTICAS
AGROPECUARIAS SOSTENIBLE EN EL MUNICIPIO DE POPAYÁN</t>
  </si>
  <si>
    <t>IMPLEMENTACION DEL PROGRAMA DE SALUD 2019 POLÍTICA PÚBLICA DE SALUD MENTAL EN EL MUNICIPIO DE POPAYAN</t>
  </si>
  <si>
    <t>IMPLEMENTACION DEL PROGRAMA DE SALUD 2019 PARA UNA POPAYAN ANIMALISTA EN EL MUNICIPIO DE POPAYAN</t>
  </si>
  <si>
    <t>IMPLEMENTACION DEL PROGRAMA DE GENERAL 2019 MEJORAMIENTO DE LA INFRAESTRUCTURA DE LOS BIENES PUBLICOS EN EL MUNICIPIO DE POPAYAN</t>
  </si>
  <si>
    <t>IMPLEMENTACION DEL PROGRAMA DE GENERAL 2019 ADMINISTRACION DE LOS BIENES DEL MUNICIPIO DE POPAYAN</t>
  </si>
  <si>
    <t>IMPLEMENTACION DEL PROGRAMA DE GENERAL 2019 MODERNIZACION ADMINISTRATIVA Y ORGANIZACIONAL PARA EL FORTALECIMIENTO INSTITUCIONAL EN EL MUNICIPIO DE POPAYAN</t>
  </si>
  <si>
    <t>IMPLEMENTACION DEL PROGRAMA DE GENERAL 2019 GOBIERNO EN LINEA DEL MUNICIPIO DE POPAYAN</t>
  </si>
  <si>
    <t>IMPLEMENTACION DEL PROGRAMA DE SALUD 2019 PARA EL FORTALECIMIENTO DE LA AUTORIDAD SANITARIA Y DEL ASEGURAMIENTO EN SALUD EN EL REGIMEN SUBSIDIADO EN EL MUNICIPIO DE POPAYAN</t>
  </si>
  <si>
    <t>IMPLEMENTACION DEL PROGRAMA INSTRUMENTOS DE ORDENAMIENTO TERRITORIAL 2019 PARA LA REVISON, AJUSTE Y/O FORMULACION DEL PLAN DE ORDENAMIENTO TERRITORIAL EN EL MUNICIPIO DE POPAYAN</t>
  </si>
  <si>
    <t>IMPLEMENTACION DEL PROGRAMA FORTALECIMIENTO DEL SECTOR HISTORICO DE POPAYAN 2019 EN EL MUNICIPIO DE POPAYAN</t>
  </si>
  <si>
    <t>IMPLEMENTACION DEL PROGRAMA DE TRANSITO Y TRANSPORTE 2019 MODERNIZACION PARA LA MOVILIDAD Y EL TRANSPORTE EN EL MUNICIPIO DE POPAYAN</t>
  </si>
  <si>
    <t>IMPLEMENTACION DEL PROGRAMA DE TRANSITO Y TRANSPORTE 2019 CULTURA CIUDADANA EN LAS VIAS DEL MUNICIPIO DE POPAYAN</t>
  </si>
  <si>
    <t>IMPLEMENTACION DEL PROGRAMA DE TRANSITO Y TRANSPORTE 2019 SEGURIDAD VIAL EN EL MUNICIPIO DE POPAYAN</t>
  </si>
  <si>
    <t>IMPLEMENTACION DEL PROGRAMA DE TRANSITO Y TRANSPORTE 2019 PLAN MAESTRO DE MOVILIDAD EN EL MUNICIPIO DE POPAYAN</t>
  </si>
  <si>
    <t>IMPLEMENTACION DEL PROGRAMA DE INFRAESTRUCTURA 2019 PARA LA CONSTRUCCION, REHABILITACION Y/O MANTENIMIENTO Y/O MEJORAMIENTO VIAL EN EL SECTOR URBANO DEL MUNICIPIO DE POPAYAN</t>
  </si>
  <si>
    <t xml:space="preserve">Muros de contención construidos </t>
  </si>
  <si>
    <t>IMPLEMENTACION DEL PROGRAMA DE INFRAESTRUCTURA 2019 PARA LA CONSTRUCCION, REHABILITACION Y/O MANTENIMIENTO Y/O MEJORAMIENTO VIAL EN EL SECTOR RURAL DEL MUNICIPIO DE POPAYAN</t>
  </si>
  <si>
    <t>IMPLEMENTACION DEL PLAN DE MEJORAMIENTO DE INFRAESTRUCTURA 2019 VIAL RURAL CON APOYO DE LA COMUNIDAD</t>
  </si>
  <si>
    <t>IMPLEMENTACION DEL PROGRAMA DE INFRAESTRUCTURA PARA EDIFICACIONES, POLIDEPORTIVOS Y PARQUE 2019 EN EL MUNICIPIO DE POPAYAN</t>
  </si>
  <si>
    <t>IMPLEMENTACION DEL PROGRAMA DE MANTENIMIENTO Y ADECUACION DE BIENES INMUEBLES MUNICIPALES 2019 EN LA SECRETARIA DE INFRAESTRUCTURA DEL MUNICIPIO DE POPAYAN</t>
  </si>
  <si>
    <t>IMPLEMENTACION DEL PROGRAMA INFRAESTRUCTURA 2019 PARA EL CIERRE DEL RELLENO SANITARIO EN EL MUNICIPIO DE POPAYAN</t>
  </si>
  <si>
    <t>Acciones de supervisión y seguimiento a la prestación al servicio de alumbrado publico realizadas.</t>
  </si>
  <si>
    <t xml:space="preserve">IMPLEMENTACION DEL PROGRAMA PROYECTOS ESTRATEGICOS DE ACUEDUCTO Y ALCANTARILLADO 2019 PARA EL MEJORAMIENTO DE SERVICIOS DE AGUA POTABLE Y SANEAMIENTO BASICO EN EL MUNICIPIO DE POPAYAN </t>
  </si>
  <si>
    <t>IMPLEMENTACION DEL PROGRAMA DE INFRASTRUCTURA 2019 PARA SUBSIDIOS DE ASEO EN EL MUNICIPIO DE POPAYAN</t>
  </si>
  <si>
    <t>IMPLEMENTACION DEL PROGRAMA DE SERVICIOS PUBLICOS INVERSION Y SUPERVISION EN SERVICIOS PUBLICOS PARA ELECTRIFICACION 2019 EN EL MUNICIPIO DE POPAYAN.</t>
  </si>
  <si>
    <t>SECRETARIA DE LA MUJER</t>
  </si>
  <si>
    <t>IMPLEMENTACION DEL PROGRAMA DE HACIENDA 2019 MODERNIZACION DE LA SECRETARIA DE HACIENDA DEL MUNICIPIO DE POPAYAN</t>
  </si>
  <si>
    <t>IMPLEMENTACION DEL PROGRAMA DE HACIENDA 2019 GESTION FINANCIERA Y RECAUDO EN EL MUNICIPIO DE POPAYAN</t>
  </si>
  <si>
    <t>Estrategia de fortalecimiento al proceso de estratificación implementada.</t>
  </si>
  <si>
    <t>IMPLEMENTACION DEL PROGRAMA DE INFRAESTRUCTURA VIAL PARA LA CONSTRUCCION, REHABILITACION, MEJORAMIENTO Y MANTENIMIENTO DE OBRAS EN EL AREA URBANA Y RURAL DEL MUNICIPIO DE POPAYAN 2018-2020</t>
  </si>
  <si>
    <t>SECRETARIA DE DESARROLLO AGROAMBIENTAL Y DE FOMENTO ECONOMICO</t>
  </si>
  <si>
    <t>DESARROLLO AMBIENTAL Y FOMENTO ECONOMICO</t>
  </si>
  <si>
    <t>SECRETARIA DE PLANEACION</t>
  </si>
  <si>
    <t>,</t>
  </si>
  <si>
    <t>Nuevo Plan de Ordenamiento territorial desarrollado</t>
  </si>
  <si>
    <t>Plan maestro de abastecimiento y manejo de plazas de mercado creado</t>
  </si>
  <si>
    <t>Instrumento de gestión urbana para la ciudad de Popayán con metodología Findeter o BID de alguna otra entidad reconocida estructurado e implementado</t>
  </si>
  <si>
    <t>Participación en plusvalía reglamentada</t>
  </si>
  <si>
    <t>Plan cuatrienal de fortalecimiento y contextualización del SISBEN implementado</t>
  </si>
  <si>
    <t>Estrategia de fortalecimiento para los procesos de control físico y urbanístico estructurada</t>
  </si>
  <si>
    <t>Área de prospectiva y pensamiento estratégico creada</t>
  </si>
  <si>
    <t xml:space="preserve">Estudios y diseños para la implementación de la escombrera municipal </t>
  </si>
  <si>
    <t>Crear y operar el ente gestor del PEMP</t>
  </si>
  <si>
    <t>Unidades de Gestión Urbanística del PEMP conformadas</t>
  </si>
  <si>
    <t>Proyecto, para la gestión, rehabilitación y protección del patrimonio en el sector histórico, formulado y ejecutado</t>
  </si>
  <si>
    <t>Oficina del sector histórico de Popayán implementada</t>
  </si>
  <si>
    <t>IMPLEMENTACION DEL PROGRAMA DE PLANEACION 2019 FORTALECIMIENTO AL PROCESO DE ESTRATIFICACION PARA LA ORDENACION DEL TERRITORIO DEL MUNICIPIO DE POPAYAN</t>
  </si>
  <si>
    <t>IMPLEMENTACIÓN DEL ÁREA DE GESTIÓN DE PROYECTOS 2019 DEL MUNICIPIO POPAYÁN</t>
  </si>
  <si>
    <r>
      <t xml:space="preserve">FORTALECIMIENTO INSTITUCIONAL DE </t>
    </r>
    <r>
      <rPr>
        <sz val="10"/>
        <color rgb="FFFF0000"/>
        <rFont val="Arial"/>
        <family val="2"/>
      </rPr>
      <t>PLANEACION</t>
    </r>
    <r>
      <rPr>
        <sz val="10"/>
        <color theme="1"/>
        <rFont val="Arial"/>
        <family val="2"/>
      </rPr>
      <t xml:space="preserve"> PARA LA IMPLEMENTACION DEL PROGRAMA INSTRUMENTOS DE ORDENACION DEL TERRITORIO 2019 DEL MUNICIPIO DE POPAYAN</t>
    </r>
  </si>
  <si>
    <t>IMPLEMENTACION DEL PROGRAMA GESTION AMBIENTAL DEL TERRITORIO VIGENCIA 2019 EN EL MUNICIPIO DE POPAYAN</t>
  </si>
  <si>
    <t>IMPLEMENTACION DEL PROGRAMA DE FORTALECIMIENTO DE ECOSISTEMAS ESTRATEGICOS RECURSO HIDRICO VIGENCIA 2019 DEL MUNICIPIO DE POPAYAN</t>
  </si>
  <si>
    <t>IMPLEMENTACION DEL PROGRAMA FORTALECIMIENTO DEL SECTOR TURISMO 2019 EN EL MUNICIPIO DE POPAYAN</t>
  </si>
  <si>
    <t>IMPLEMENTACION DEL PROGRAMA DE INFRAESTRUCTURA 2019 PARA VIVIENDA EN EL MUNICIPIO DE POPAYAN</t>
  </si>
  <si>
    <t xml:space="preserve"> </t>
  </si>
  <si>
    <t>IMPLEMENTACION DEL PROGRAMA DE LA MUJER 2019 MUJER CON EQUIDAD DE POBLACION VULNERABLE EN EL MUNICIPIO DE POPAYAN</t>
  </si>
  <si>
    <t>IMPLEMENTACION DEL PROGRAMA "PROYECTOS DE INFRAESTRUCTURA DE ALTO IMPACTO" 2019 PARA EL CENTRO DE BENEFICIO ANIMAL EN EL MUNICIPIO DE POPAYAN</t>
  </si>
  <si>
    <t>IMPLEMENTACION DEL PROGRAMA DE MOVILIDAD 2019 SISTEMA ESTRATEGICO DE TRANSPORTE PUBLICO EN EL MUNICIPIO DE POPAYAN</t>
  </si>
  <si>
    <t>IMPLEMENTACIÓN DEL PROGRAMA DE COBERTURA EDUCATIVA VIGENCIA 2019 PARA LA INCLUSION EN LAS IE DEL MUNICIPIO DE POPAYÁN</t>
  </si>
  <si>
    <t>CONSERVACION DE VIAS URBANAS DEL PROGRAMA DE TRANSPORTE "INFRAESTRUCTURA VIAL" 2019 EN EL MUNICIPIO DE POPAYAN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</si>
  <si>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</si>
  <si>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IMPLEMENTACION DE LA POLÍTICA PÚBLICA 2019 EN SEGURIDAD ALIMENTARIA Y NUTRICIONAL EN EL MUNICIPIO DE POPAYAN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</si>
</sst>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$&quot;#,##0_);[Red]\(&quot;$&quot;#,##0\)"/>
    <numFmt numFmtId="165" formatCode="_-&quot;$&quot;* #,##0_-;\-&quot;$&quot;* #,##0_-;_-&quot;$&quot;* &quot;-&quot;_-;_-@_-"/>
    <numFmt numFmtId="166" formatCode="_-* #,##0.00\ &quot;$&quot;_-;\-* #,##0.00\ &quot;$&quot;_-;_-* &quot;-&quot;??\ &quot;$&quot;_-;_-@_-"/>
    <numFmt numFmtId="167" formatCode="_-&quot;$&quot;* #,##0_-;\-&quot;$&quot;* #,##0_-;_-&quot;$&quot;* &quot;-&quot;??_-;_-@_-"/>
    <numFmt numFmtId="168" formatCode="[$$-240A]\ #,##0"/>
    <numFmt numFmtId="169" formatCode="_([$$-240A]\ * #,##0.00_);_([$$-240A]\ * \(#,##0.00\);_([$$-240A]\ * &quot;-&quot;??_);_(@_)"/>
  </numFmts>
  <fonts count="14" x14ac:knownFonts="1">
    <font>
      <sz val="10"/>
      <name val="Arial"/>
    </font>
    <font>
      <sz val="10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05">
    <xf numFmtId="0" fontId="0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165" fontId="4" fillId="6" borderId="4" xfId="7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165" fontId="4" fillId="10" borderId="8" xfId="7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165" fontId="4" fillId="14" borderId="15" xfId="7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165" fontId="4" fillId="0" borderId="14" xfId="7" applyFont="1" applyFill="1" applyBorder="1" applyAlignment="1">
      <alignment horizontal="left" vertical="center" wrapText="1"/>
    </xf>
    <xf numFmtId="165" fontId="4" fillId="0" borderId="4" xfId="7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165" fontId="1" fillId="0" borderId="14" xfId="7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5" fontId="4" fillId="0" borderId="15" xfId="7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5" fontId="4" fillId="15" borderId="14" xfId="7" applyFont="1" applyFill="1" applyBorder="1" applyAlignment="1">
      <alignment horizontal="left" vertical="center" wrapText="1"/>
    </xf>
    <xf numFmtId="165" fontId="4" fillId="14" borderId="14" xfId="7" applyFont="1" applyFill="1" applyBorder="1" applyAlignment="1">
      <alignment horizontal="center" vertical="center" wrapText="1"/>
    </xf>
    <xf numFmtId="165" fontId="4" fillId="14" borderId="14" xfId="7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165" fontId="1" fillId="0" borderId="0" xfId="7" applyFont="1" applyAlignment="1">
      <alignment horizontal="left" vertical="center"/>
    </xf>
    <xf numFmtId="165" fontId="4" fillId="0" borderId="19" xfId="7" applyFont="1" applyFill="1" applyBorder="1" applyAlignment="1">
      <alignment horizontal="left" vertical="center" wrapText="1"/>
    </xf>
    <xf numFmtId="165" fontId="1" fillId="0" borderId="19" xfId="7" applyFont="1" applyFill="1" applyBorder="1" applyAlignment="1">
      <alignment horizontal="left" vertical="center" wrapText="1"/>
    </xf>
    <xf numFmtId="165" fontId="1" fillId="15" borderId="19" xfId="7" applyFont="1" applyFill="1" applyBorder="1" applyAlignment="1">
      <alignment horizontal="left" vertical="center" wrapText="1"/>
    </xf>
    <xf numFmtId="165" fontId="4" fillId="14" borderId="19" xfId="7" applyFont="1" applyFill="1" applyBorder="1" applyAlignment="1">
      <alignment horizontal="left" vertical="center" wrapText="1"/>
    </xf>
    <xf numFmtId="0" fontId="4" fillId="16" borderId="4" xfId="0" applyFont="1" applyFill="1" applyBorder="1" applyAlignment="1">
      <alignment vertical="center" wrapText="1"/>
    </xf>
    <xf numFmtId="0" fontId="4" fillId="16" borderId="14" xfId="0" applyFont="1" applyFill="1" applyBorder="1" applyAlignment="1">
      <alignment vertical="center" wrapText="1"/>
    </xf>
    <xf numFmtId="165" fontId="4" fillId="16" borderId="15" xfId="7" applyFont="1" applyFill="1" applyBorder="1" applyAlignment="1">
      <alignment vertical="center" wrapText="1"/>
    </xf>
    <xf numFmtId="165" fontId="4" fillId="15" borderId="4" xfId="7" applyFont="1" applyFill="1" applyBorder="1" applyAlignment="1">
      <alignment vertical="center" wrapText="1"/>
    </xf>
    <xf numFmtId="165" fontId="4" fillId="16" borderId="14" xfId="7" applyFont="1" applyFill="1" applyBorder="1" applyAlignment="1">
      <alignment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165" fontId="4" fillId="10" borderId="23" xfId="7" applyFont="1" applyFill="1" applyBorder="1" applyAlignment="1">
      <alignment horizontal="center" vertical="center" wrapText="1"/>
    </xf>
    <xf numFmtId="165" fontId="4" fillId="10" borderId="24" xfId="7" applyFont="1" applyFill="1" applyBorder="1" applyAlignment="1">
      <alignment horizontal="center" vertical="center" wrapText="1"/>
    </xf>
    <xf numFmtId="165" fontId="4" fillId="10" borderId="15" xfId="7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 wrapText="1"/>
    </xf>
    <xf numFmtId="165" fontId="4" fillId="10" borderId="14" xfId="7" applyFont="1" applyFill="1" applyBorder="1" applyAlignment="1">
      <alignment horizontal="center" vertical="center" wrapText="1"/>
    </xf>
    <xf numFmtId="165" fontId="4" fillId="10" borderId="15" xfId="7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4" fillId="16" borderId="14" xfId="0" applyFont="1" applyFill="1" applyBorder="1" applyAlignment="1">
      <alignment horizontal="left" vertical="center" wrapText="1"/>
    </xf>
    <xf numFmtId="165" fontId="4" fillId="16" borderId="14" xfId="7" applyFont="1" applyFill="1" applyBorder="1" applyAlignment="1">
      <alignment horizontal="left" vertical="center" wrapText="1"/>
    </xf>
    <xf numFmtId="165" fontId="4" fillId="10" borderId="29" xfId="7" applyFont="1" applyFill="1" applyBorder="1" applyAlignment="1">
      <alignment horizontal="center" vertical="center" wrapText="1"/>
    </xf>
    <xf numFmtId="165" fontId="4" fillId="10" borderId="30" xfId="7" applyFont="1" applyFill="1" applyBorder="1" applyAlignment="1">
      <alignment horizontal="center" vertical="center" wrapText="1"/>
    </xf>
    <xf numFmtId="165" fontId="4" fillId="10" borderId="31" xfId="7" applyFont="1" applyFill="1" applyBorder="1" applyAlignment="1">
      <alignment horizontal="center" vertical="center"/>
    </xf>
    <xf numFmtId="0" fontId="1" fillId="5" borderId="4" xfId="3" applyNumberFormat="1" applyFont="1" applyFill="1" applyBorder="1" applyAlignment="1" applyProtection="1">
      <alignment vertical="center" wrapText="1"/>
    </xf>
    <xf numFmtId="0" fontId="4" fillId="10" borderId="15" xfId="0" applyFont="1" applyFill="1" applyBorder="1" applyAlignment="1">
      <alignment horizontal="center" vertical="center" wrapText="1"/>
    </xf>
    <xf numFmtId="165" fontId="1" fillId="0" borderId="0" xfId="7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 wrapText="1"/>
    </xf>
    <xf numFmtId="165" fontId="4" fillId="6" borderId="39" xfId="7" applyFont="1" applyFill="1" applyBorder="1" applyAlignment="1">
      <alignment horizontal="center" vertical="center"/>
    </xf>
    <xf numFmtId="165" fontId="4" fillId="6" borderId="34" xfId="7" applyFont="1" applyFill="1" applyBorder="1" applyAlignment="1">
      <alignment horizontal="center" vertical="center"/>
    </xf>
    <xf numFmtId="9" fontId="4" fillId="13" borderId="8" xfId="8" applyFont="1" applyFill="1" applyBorder="1" applyAlignment="1">
      <alignment horizontal="center" vertical="center"/>
    </xf>
    <xf numFmtId="165" fontId="4" fillId="12" borderId="13" xfId="7" applyFont="1" applyFill="1" applyBorder="1" applyAlignment="1">
      <alignment horizontal="center" vertical="center"/>
    </xf>
    <xf numFmtId="165" fontId="9" fillId="0" borderId="4" xfId="7" applyFont="1" applyBorder="1" applyAlignment="1">
      <alignment horizontal="left" vertical="center" wrapText="1"/>
    </xf>
    <xf numFmtId="165" fontId="9" fillId="0" borderId="4" xfId="7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5" fontId="1" fillId="0" borderId="4" xfId="7" applyFont="1" applyBorder="1" applyAlignment="1">
      <alignment horizontal="left" vertical="center"/>
    </xf>
    <xf numFmtId="0" fontId="1" fillId="0" borderId="4" xfId="3" applyNumberFormat="1" applyFont="1" applyFill="1" applyBorder="1" applyAlignment="1" applyProtection="1">
      <alignment vertical="center" wrapText="1"/>
    </xf>
    <xf numFmtId="0" fontId="9" fillId="0" borderId="38" xfId="0" applyFont="1" applyBorder="1" applyAlignment="1">
      <alignment horizontal="left" vertical="center" wrapText="1"/>
    </xf>
    <xf numFmtId="0" fontId="9" fillId="5" borderId="34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165" fontId="1" fillId="0" borderId="4" xfId="7" applyFont="1" applyFill="1" applyBorder="1" applyAlignment="1">
      <alignment horizontal="left" vertical="center" wrapText="1"/>
    </xf>
    <xf numFmtId="165" fontId="1" fillId="7" borderId="14" xfId="7" applyFont="1" applyFill="1" applyBorder="1" applyAlignment="1">
      <alignment horizontal="left" vertical="center" wrapText="1"/>
    </xf>
    <xf numFmtId="0" fontId="9" fillId="12" borderId="1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167" fontId="4" fillId="6" borderId="49" xfId="1" applyNumberFormat="1" applyFont="1" applyFill="1" applyBorder="1" applyAlignment="1">
      <alignment vertical="center" wrapText="1"/>
    </xf>
    <xf numFmtId="165" fontId="4" fillId="6" borderId="49" xfId="7" applyFont="1" applyFill="1" applyBorder="1" applyAlignment="1">
      <alignment vertical="center"/>
    </xf>
    <xf numFmtId="165" fontId="4" fillId="6" borderId="49" xfId="7" applyFont="1" applyFill="1" applyBorder="1" applyAlignment="1">
      <alignment vertical="center" wrapText="1"/>
    </xf>
    <xf numFmtId="9" fontId="4" fillId="13" borderId="6" xfId="8" applyFont="1" applyFill="1" applyBorder="1" applyAlignment="1">
      <alignment horizontal="center" vertical="center" wrapText="1"/>
    </xf>
    <xf numFmtId="10" fontId="1" fillId="0" borderId="4" xfId="8" applyNumberFormat="1" applyFont="1" applyBorder="1" applyAlignment="1">
      <alignment horizontal="center" vertical="center"/>
    </xf>
    <xf numFmtId="167" fontId="1" fillId="13" borderId="4" xfId="0" applyNumberFormat="1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10" fontId="1" fillId="0" borderId="46" xfId="8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wrapText="1"/>
    </xf>
    <xf numFmtId="10" fontId="1" fillId="0" borderId="37" xfId="8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4" fillId="16" borderId="10" xfId="0" applyFont="1" applyFill="1" applyBorder="1" applyAlignment="1">
      <alignment vertical="center" wrapText="1"/>
    </xf>
    <xf numFmtId="165" fontId="1" fillId="7" borderId="14" xfId="7" applyFont="1" applyFill="1" applyBorder="1" applyAlignment="1">
      <alignment horizontal="center" vertical="center" wrapText="1"/>
    </xf>
    <xf numFmtId="165" fontId="1" fillId="7" borderId="4" xfId="7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0" fontId="1" fillId="15" borderId="4" xfId="0" applyFont="1" applyFill="1" applyBorder="1" applyAlignment="1">
      <alignment horizontal="left" vertical="center" wrapText="1"/>
    </xf>
    <xf numFmtId="165" fontId="4" fillId="6" borderId="15" xfId="7" applyFont="1" applyFill="1" applyBorder="1" applyAlignment="1">
      <alignment horizontal="center" vertical="center"/>
    </xf>
    <xf numFmtId="165" fontId="4" fillId="10" borderId="10" xfId="7" applyFont="1" applyFill="1" applyBorder="1" applyAlignment="1">
      <alignment horizontal="right" vertical="center" wrapText="1"/>
    </xf>
    <xf numFmtId="165" fontId="4" fillId="6" borderId="31" xfId="7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left" vertical="center" wrapText="1"/>
    </xf>
    <xf numFmtId="167" fontId="1" fillId="0" borderId="4" xfId="1" applyNumberFormat="1" applyFont="1" applyFill="1" applyBorder="1" applyAlignment="1">
      <alignment horizontal="left" vertical="center" wrapText="1"/>
    </xf>
    <xf numFmtId="168" fontId="1" fillId="0" borderId="4" xfId="0" applyNumberFormat="1" applyFont="1" applyBorder="1" applyAlignment="1">
      <alignment horizontal="left" vertical="center" wrapText="1"/>
    </xf>
    <xf numFmtId="0" fontId="1" fillId="14" borderId="4" xfId="0" applyFont="1" applyFill="1" applyBorder="1" applyAlignment="1">
      <alignment horizontal="left" vertical="center" wrapText="1"/>
    </xf>
    <xf numFmtId="167" fontId="1" fillId="14" borderId="4" xfId="1" applyNumberFormat="1" applyFont="1" applyFill="1" applyBorder="1" applyAlignment="1">
      <alignment horizontal="left" vertical="center" wrapText="1"/>
    </xf>
    <xf numFmtId="167" fontId="4" fillId="6" borderId="4" xfId="1" applyNumberFormat="1" applyFont="1" applyFill="1" applyBorder="1" applyAlignment="1">
      <alignment vertical="center" wrapText="1"/>
    </xf>
    <xf numFmtId="167" fontId="1" fillId="11" borderId="4" xfId="0" applyNumberFormat="1" applyFont="1" applyFill="1" applyBorder="1" applyAlignment="1">
      <alignment horizontal="left" vertical="center" wrapText="1"/>
    </xf>
    <xf numFmtId="167" fontId="4" fillId="13" borderId="4" xfId="0" applyNumberFormat="1" applyFont="1" applyFill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left" vertical="center" wrapText="1"/>
    </xf>
    <xf numFmtId="165" fontId="4" fillId="17" borderId="11" xfId="7" applyFont="1" applyFill="1" applyBorder="1" applyAlignment="1">
      <alignment horizontal="left" vertical="center" wrapText="1"/>
    </xf>
    <xf numFmtId="168" fontId="1" fillId="17" borderId="8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5" fontId="1" fillId="11" borderId="15" xfId="7" applyFont="1" applyFill="1" applyBorder="1" applyAlignment="1">
      <alignment horizontal="center" vertical="center" wrapText="1"/>
    </xf>
    <xf numFmtId="0" fontId="4" fillId="16" borderId="32" xfId="0" applyFont="1" applyFill="1" applyBorder="1" applyAlignment="1">
      <alignment horizontal="left" vertical="center" wrapText="1"/>
    </xf>
    <xf numFmtId="165" fontId="4" fillId="15" borderId="4" xfId="7" applyFont="1" applyFill="1" applyBorder="1" applyAlignment="1">
      <alignment horizontal="center" vertical="center" wrapText="1"/>
    </xf>
    <xf numFmtId="165" fontId="1" fillId="11" borderId="4" xfId="7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6" borderId="9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14" xfId="0" applyFont="1" applyFill="1" applyBorder="1" applyAlignment="1">
      <alignment horizontal="left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14" borderId="32" xfId="0" applyFont="1" applyFill="1" applyBorder="1" applyAlignment="1">
      <alignment horizontal="left" vertical="center" wrapText="1"/>
    </xf>
    <xf numFmtId="0" fontId="4" fillId="14" borderId="33" xfId="0" applyFont="1" applyFill="1" applyBorder="1" applyAlignment="1">
      <alignment horizontal="left" vertical="center" wrapText="1"/>
    </xf>
    <xf numFmtId="0" fontId="4" fillId="14" borderId="2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left" vertical="center" wrapText="1"/>
    </xf>
    <xf numFmtId="0" fontId="1" fillId="15" borderId="48" xfId="0" applyFont="1" applyFill="1" applyBorder="1" applyAlignment="1">
      <alignment horizontal="center" vertical="center" wrapText="1"/>
    </xf>
    <xf numFmtId="0" fontId="1" fillId="15" borderId="49" xfId="0" applyFont="1" applyFill="1" applyBorder="1" applyAlignment="1">
      <alignment horizontal="center" vertical="center" wrapText="1"/>
    </xf>
    <xf numFmtId="0" fontId="1" fillId="16" borderId="12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1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14" borderId="33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165" fontId="1" fillId="7" borderId="4" xfId="7" applyFont="1" applyFill="1" applyBorder="1" applyAlignment="1" applyProtection="1">
      <alignment vertical="center"/>
      <protection locked="0"/>
    </xf>
    <xf numFmtId="0" fontId="4" fillId="14" borderId="11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left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5" borderId="46" xfId="0" applyFont="1" applyFill="1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 wrapText="1"/>
    </xf>
    <xf numFmtId="167" fontId="1" fillId="10" borderId="4" xfId="1" applyNumberFormat="1" applyFont="1" applyFill="1" applyBorder="1" applyAlignment="1">
      <alignment horizontal="left" vertical="center" wrapText="1"/>
    </xf>
    <xf numFmtId="0" fontId="1" fillId="15" borderId="2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vertical="center" wrapText="1"/>
    </xf>
    <xf numFmtId="165" fontId="1" fillId="11" borderId="4" xfId="14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vertical="center" wrapText="1"/>
    </xf>
    <xf numFmtId="165" fontId="1" fillId="11" borderId="0" xfId="20" applyFont="1" applyFill="1" applyBorder="1" applyAlignment="1">
      <alignment vertical="center"/>
    </xf>
    <xf numFmtId="165" fontId="1" fillId="0" borderId="15" xfId="7" applyFont="1" applyFill="1" applyBorder="1" applyAlignment="1">
      <alignment horizontal="center" vertical="center" wrapText="1"/>
    </xf>
    <xf numFmtId="165" fontId="1" fillId="21" borderId="4" xfId="26" applyFont="1" applyFill="1" applyBorder="1" applyAlignment="1">
      <alignment vertical="center"/>
    </xf>
    <xf numFmtId="165" fontId="1" fillId="0" borderId="14" xfId="32" applyFont="1" applyFill="1" applyBorder="1" applyAlignment="1">
      <alignment horizontal="left" vertical="center" wrapText="1"/>
    </xf>
    <xf numFmtId="0" fontId="1" fillId="5" borderId="4" xfId="0" applyNumberFormat="1" applyFont="1" applyFill="1" applyBorder="1" applyAlignment="1" applyProtection="1">
      <alignment vertical="center" wrapText="1"/>
    </xf>
    <xf numFmtId="0" fontId="4" fillId="14" borderId="19" xfId="0" applyFont="1" applyFill="1" applyBorder="1" applyAlignment="1">
      <alignment horizontal="left" vertical="center" wrapText="1"/>
    </xf>
    <xf numFmtId="165" fontId="1" fillId="21" borderId="4" xfId="32" applyFont="1" applyFill="1" applyBorder="1" applyAlignment="1">
      <alignment vertical="center"/>
    </xf>
    <xf numFmtId="165" fontId="1" fillId="7" borderId="4" xfId="48" applyFont="1" applyFill="1" applyBorder="1" applyAlignment="1">
      <alignment vertical="center"/>
    </xf>
    <xf numFmtId="165" fontId="5" fillId="0" borderId="15" xfId="48" applyFont="1" applyFill="1" applyBorder="1" applyAlignment="1">
      <alignment horizontal="righ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vertical="center" wrapText="1"/>
    </xf>
    <xf numFmtId="0" fontId="1" fillId="5" borderId="4" xfId="0" applyNumberFormat="1" applyFont="1" applyFill="1" applyBorder="1" applyAlignment="1" applyProtection="1">
      <alignment horizontal="left" vertical="center" wrapText="1"/>
    </xf>
    <xf numFmtId="165" fontId="1" fillId="11" borderId="4" xfId="54" applyFont="1" applyFill="1" applyBorder="1" applyAlignment="1">
      <alignment horizontal="right" vertical="center" wrapText="1"/>
    </xf>
    <xf numFmtId="165" fontId="4" fillId="0" borderId="1" xfId="7" applyFont="1" applyBorder="1" applyAlignment="1">
      <alignment vertical="center"/>
    </xf>
    <xf numFmtId="0" fontId="1" fillId="15" borderId="0" xfId="0" applyFont="1" applyFill="1" applyAlignment="1">
      <alignment vertical="center"/>
    </xf>
    <xf numFmtId="165" fontId="1" fillId="15" borderId="15" xfId="7" applyFont="1" applyFill="1" applyBorder="1" applyAlignment="1">
      <alignment horizontal="right" vertical="center" wrapText="1"/>
    </xf>
    <xf numFmtId="9" fontId="4" fillId="13" borderId="7" xfId="8" applyFont="1" applyFill="1" applyBorder="1" applyAlignment="1">
      <alignment horizontal="center" vertical="center" wrapText="1"/>
    </xf>
    <xf numFmtId="165" fontId="4" fillId="0" borderId="0" xfId="7" applyFont="1" applyFill="1" applyBorder="1" applyAlignment="1">
      <alignment horizontal="right" vertical="center" wrapText="1"/>
    </xf>
    <xf numFmtId="165" fontId="4" fillId="15" borderId="0" xfId="7" applyFont="1" applyFill="1" applyBorder="1" applyAlignment="1">
      <alignment horizontal="right" vertical="center"/>
    </xf>
    <xf numFmtId="165" fontId="4" fillId="0" borderId="0" xfId="7" applyFont="1" applyFill="1" applyBorder="1" applyAlignment="1">
      <alignment horizontal="right" vertical="center"/>
    </xf>
    <xf numFmtId="0" fontId="9" fillId="5" borderId="4" xfId="55" applyFont="1" applyFill="1" applyBorder="1" applyAlignment="1">
      <alignment vertical="center" wrapText="1"/>
    </xf>
    <xf numFmtId="165" fontId="5" fillId="0" borderId="14" xfId="61" applyFont="1" applyFill="1" applyBorder="1" applyAlignment="1" applyProtection="1">
      <alignment horizontal="right" vertical="center"/>
      <protection locked="0"/>
    </xf>
    <xf numFmtId="165" fontId="1" fillId="0" borderId="1" xfId="7" applyFont="1" applyFill="1" applyBorder="1" applyAlignment="1">
      <alignment horizontal="right" vertical="center" wrapText="1"/>
    </xf>
    <xf numFmtId="165" fontId="4" fillId="0" borderId="14" xfId="61" applyFont="1" applyFill="1" applyBorder="1" applyAlignment="1">
      <alignment horizontal="left" vertical="center" wrapText="1"/>
    </xf>
    <xf numFmtId="165" fontId="4" fillId="15" borderId="15" xfId="7" applyFont="1" applyFill="1" applyBorder="1" applyAlignment="1">
      <alignment horizontal="right" vertical="center" wrapText="1"/>
    </xf>
    <xf numFmtId="165" fontId="4" fillId="0" borderId="0" xfId="7" applyFont="1" applyFill="1" applyBorder="1" applyAlignment="1">
      <alignment vertical="center"/>
    </xf>
    <xf numFmtId="10" fontId="4" fillId="11" borderId="53" xfId="8" applyNumberFormat="1" applyFont="1" applyFill="1" applyBorder="1" applyAlignment="1">
      <alignment horizontal="center" vertical="center"/>
    </xf>
    <xf numFmtId="10" fontId="4" fillId="11" borderId="15" xfId="8" applyNumberFormat="1" applyFont="1" applyFill="1" applyBorder="1" applyAlignment="1">
      <alignment horizontal="center" vertical="center"/>
    </xf>
    <xf numFmtId="10" fontId="4" fillId="0" borderId="15" xfId="8" applyNumberFormat="1" applyFont="1" applyBorder="1" applyAlignment="1">
      <alignment horizontal="center" vertical="center"/>
    </xf>
    <xf numFmtId="10" fontId="4" fillId="0" borderId="54" xfId="8" applyNumberFormat="1" applyFont="1" applyBorder="1" applyAlignment="1">
      <alignment horizontal="center" vertical="center"/>
    </xf>
    <xf numFmtId="165" fontId="4" fillId="0" borderId="0" xfId="7" applyFont="1" applyAlignment="1">
      <alignment vertical="center"/>
    </xf>
    <xf numFmtId="165" fontId="1" fillId="0" borderId="14" xfId="61" applyFont="1" applyFill="1" applyBorder="1" applyAlignment="1">
      <alignment horizontal="left" vertical="center" wrapText="1"/>
    </xf>
    <xf numFmtId="165" fontId="4" fillId="15" borderId="14" xfId="61" applyFont="1" applyFill="1" applyBorder="1" applyAlignment="1">
      <alignment horizontal="left" vertical="center" wrapText="1"/>
    </xf>
    <xf numFmtId="165" fontId="1" fillId="7" borderId="14" xfId="61" applyFont="1" applyFill="1" applyBorder="1" applyAlignment="1">
      <alignment horizontal="left" vertical="center" wrapText="1"/>
    </xf>
    <xf numFmtId="165" fontId="1" fillId="21" borderId="4" xfId="61" applyFont="1" applyFill="1" applyBorder="1" applyAlignment="1">
      <alignment vertical="center"/>
    </xf>
    <xf numFmtId="0" fontId="9" fillId="5" borderId="4" xfId="57" applyFont="1" applyFill="1" applyBorder="1" applyAlignment="1">
      <alignment vertical="center" wrapText="1"/>
    </xf>
    <xf numFmtId="165" fontId="4" fillId="0" borderId="4" xfId="61" applyFont="1" applyFill="1" applyBorder="1" applyAlignment="1">
      <alignment vertical="center" wrapText="1"/>
    </xf>
    <xf numFmtId="165" fontId="4" fillId="0" borderId="19" xfId="61" applyFont="1" applyFill="1" applyBorder="1" applyAlignment="1">
      <alignment horizontal="left" vertical="center" wrapText="1"/>
    </xf>
    <xf numFmtId="165" fontId="1" fillId="11" borderId="4" xfId="61" applyFont="1" applyFill="1" applyBorder="1" applyAlignment="1">
      <alignment vertical="center"/>
    </xf>
    <xf numFmtId="165" fontId="1" fillId="7" borderId="4" xfId="61" applyFont="1" applyFill="1" applyBorder="1" applyAlignment="1">
      <alignment horizontal="left" vertical="center" wrapText="1"/>
    </xf>
    <xf numFmtId="165" fontId="1" fillId="11" borderId="15" xfId="7" applyFont="1" applyFill="1" applyBorder="1" applyAlignment="1">
      <alignment horizontal="right" vertical="center" wrapText="1"/>
    </xf>
    <xf numFmtId="165" fontId="1" fillId="11" borderId="4" xfId="7" applyFont="1" applyFill="1" applyBorder="1" applyAlignment="1">
      <alignment vertical="center"/>
    </xf>
    <xf numFmtId="165" fontId="1" fillId="7" borderId="0" xfId="7" applyFont="1" applyFill="1" applyBorder="1" applyAlignment="1">
      <alignment vertical="center"/>
    </xf>
    <xf numFmtId="165" fontId="1" fillId="0" borderId="4" xfId="7" applyFont="1" applyFill="1" applyBorder="1" applyAlignment="1">
      <alignment vertical="center"/>
    </xf>
    <xf numFmtId="165" fontId="1" fillId="11" borderId="4" xfId="7" applyFont="1" applyFill="1" applyBorder="1" applyAlignment="1">
      <alignment horizontal="right" vertical="center" wrapText="1"/>
    </xf>
    <xf numFmtId="165" fontId="1" fillId="15" borderId="4" xfId="7" applyFont="1" applyFill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6" borderId="4" xfId="0" applyFont="1" applyFill="1" applyBorder="1" applyAlignment="1">
      <alignment horizontal="left" vertical="center" wrapText="1"/>
    </xf>
    <xf numFmtId="167" fontId="4" fillId="6" borderId="14" xfId="1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/>
    </xf>
    <xf numFmtId="167" fontId="1" fillId="15" borderId="11" xfId="1" applyNumberFormat="1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left" vertical="center" wrapText="1"/>
    </xf>
    <xf numFmtId="0" fontId="4" fillId="16" borderId="11" xfId="0" applyFont="1" applyFill="1" applyBorder="1" applyAlignment="1">
      <alignment horizontal="left" vertical="center" wrapText="1"/>
    </xf>
    <xf numFmtId="165" fontId="4" fillId="16" borderId="11" xfId="7" applyFont="1" applyFill="1" applyBorder="1" applyAlignment="1">
      <alignment vertical="center" wrapText="1"/>
    </xf>
    <xf numFmtId="165" fontId="4" fillId="16" borderId="10" xfId="7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15" borderId="4" xfId="0" applyFont="1" applyFill="1" applyBorder="1" applyAlignment="1">
      <alignment vertical="center" wrapText="1"/>
    </xf>
    <xf numFmtId="165" fontId="1" fillId="7" borderId="4" xfId="7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7" applyFont="1" applyFill="1" applyBorder="1" applyAlignment="1">
      <alignment vertical="center"/>
    </xf>
    <xf numFmtId="165" fontId="1" fillId="0" borderId="0" xfId="7" applyFont="1" applyAlignment="1">
      <alignment vertical="center"/>
    </xf>
    <xf numFmtId="165" fontId="4" fillId="14" borderId="1" xfId="7" applyFont="1" applyFill="1" applyBorder="1" applyAlignment="1">
      <alignment horizontal="right" vertical="center" wrapText="1"/>
    </xf>
    <xf numFmtId="165" fontId="4" fillId="15" borderId="4" xfId="7" applyFont="1" applyFill="1" applyBorder="1" applyAlignment="1">
      <alignment horizontal="right" vertical="center" wrapText="1"/>
    </xf>
    <xf numFmtId="0" fontId="4" fillId="16" borderId="15" xfId="0" applyFont="1" applyFill="1" applyBorder="1" applyAlignment="1">
      <alignment vertical="center" wrapText="1"/>
    </xf>
    <xf numFmtId="165" fontId="4" fillId="16" borderId="15" xfId="7" applyFont="1" applyFill="1" applyBorder="1" applyAlignment="1">
      <alignment horizontal="right" vertical="center" wrapText="1"/>
    </xf>
    <xf numFmtId="0" fontId="1" fillId="15" borderId="14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/>
    </xf>
    <xf numFmtId="9" fontId="1" fillId="0" borderId="14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5" fontId="1" fillId="0" borderId="4" xfId="7" applyFont="1" applyFill="1" applyBorder="1" applyAlignment="1">
      <alignment horizontal="right" vertical="center" wrapText="1"/>
    </xf>
    <xf numFmtId="165" fontId="4" fillId="0" borderId="1" xfId="7" applyFont="1" applyFill="1" applyBorder="1" applyAlignment="1">
      <alignment horizontal="right" vertical="center" wrapText="1"/>
    </xf>
    <xf numFmtId="165" fontId="1" fillId="15" borderId="1" xfId="7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165" fontId="1" fillId="21" borderId="4" xfId="7" applyFont="1" applyFill="1" applyBorder="1" applyAlignment="1">
      <alignment vertical="center"/>
    </xf>
    <xf numFmtId="165" fontId="1" fillId="0" borderId="0" xfId="7" applyFont="1" applyFill="1" applyAlignment="1">
      <alignment vertical="center"/>
    </xf>
    <xf numFmtId="165" fontId="1" fillId="11" borderId="15" xfId="61" applyFont="1" applyFill="1" applyBorder="1" applyAlignment="1">
      <alignment horizontal="right" vertical="center" wrapText="1"/>
    </xf>
    <xf numFmtId="165" fontId="1" fillId="11" borderId="0" xfId="61" applyFont="1" applyFill="1" applyAlignment="1">
      <alignment vertical="center"/>
    </xf>
    <xf numFmtId="165" fontId="1" fillId="11" borderId="0" xfId="61" applyFont="1" applyFill="1" applyBorder="1" applyAlignment="1">
      <alignment vertical="center"/>
    </xf>
    <xf numFmtId="165" fontId="1" fillId="7" borderId="4" xfId="61" applyFont="1" applyFill="1" applyBorder="1" applyAlignment="1">
      <alignment vertical="center"/>
    </xf>
    <xf numFmtId="0" fontId="1" fillId="10" borderId="10" xfId="0" applyFont="1" applyFill="1" applyBorder="1" applyAlignment="1">
      <alignment horizontal="left" vertical="center" wrapText="1"/>
    </xf>
    <xf numFmtId="165" fontId="4" fillId="0" borderId="4" xfId="7" applyFont="1" applyFill="1" applyBorder="1" applyAlignment="1">
      <alignment horizontal="right" vertical="center" wrapText="1"/>
    </xf>
    <xf numFmtId="165" fontId="4" fillId="17" borderId="10" xfId="7" applyFont="1" applyFill="1" applyBorder="1" applyAlignment="1">
      <alignment horizontal="right" vertical="center" wrapText="1"/>
    </xf>
    <xf numFmtId="0" fontId="1" fillId="17" borderId="14" xfId="0" applyFont="1" applyFill="1" applyBorder="1" applyAlignment="1">
      <alignment vertical="center" wrapText="1"/>
    </xf>
    <xf numFmtId="0" fontId="1" fillId="17" borderId="0" xfId="0" applyFont="1" applyFill="1" applyAlignment="1">
      <alignment vertical="center"/>
    </xf>
    <xf numFmtId="165" fontId="1" fillId="7" borderId="3" xfId="7" applyFont="1" applyFill="1" applyBorder="1" applyAlignment="1">
      <alignment vertical="center"/>
    </xf>
    <xf numFmtId="0" fontId="4" fillId="16" borderId="11" xfId="0" applyFont="1" applyFill="1" applyBorder="1" applyAlignment="1">
      <alignment vertical="center" wrapText="1"/>
    </xf>
    <xf numFmtId="0" fontId="1" fillId="10" borderId="28" xfId="0" applyFont="1" applyFill="1" applyBorder="1" applyAlignment="1">
      <alignment horizontal="left" vertical="center" wrapText="1"/>
    </xf>
    <xf numFmtId="0" fontId="1" fillId="14" borderId="14" xfId="0" applyFont="1" applyFill="1" applyBorder="1" applyAlignment="1">
      <alignment vertical="center" wrapText="1"/>
    </xf>
    <xf numFmtId="0" fontId="1" fillId="14" borderId="0" xfId="0" applyFont="1" applyFill="1" applyAlignment="1">
      <alignment vertical="center"/>
    </xf>
    <xf numFmtId="165" fontId="1" fillId="15" borderId="10" xfId="7" applyFont="1" applyFill="1" applyBorder="1" applyAlignment="1">
      <alignment horizontal="right" vertical="center" wrapText="1"/>
    </xf>
    <xf numFmtId="165" fontId="4" fillId="15" borderId="15" xfId="61" applyFont="1" applyFill="1" applyBorder="1" applyAlignment="1">
      <alignment horizontal="right" vertical="center" wrapText="1"/>
    </xf>
    <xf numFmtId="165" fontId="1" fillId="11" borderId="3" xfId="61" applyFont="1" applyFill="1" applyBorder="1" applyAlignment="1">
      <alignment vertical="center"/>
    </xf>
    <xf numFmtId="165" fontId="4" fillId="15" borderId="1" xfId="7" applyFont="1" applyFill="1" applyBorder="1" applyAlignment="1">
      <alignment horizontal="right" vertical="center" wrapText="1"/>
    </xf>
    <xf numFmtId="0" fontId="4" fillId="1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43" xfId="0" applyFont="1" applyBorder="1" applyAlignment="1">
      <alignment horizontal="left" vertical="center" wrapText="1"/>
    </xf>
    <xf numFmtId="0" fontId="4" fillId="6" borderId="48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46" xfId="0" applyFont="1" applyFill="1" applyBorder="1" applyAlignment="1">
      <alignment horizontal="center" vertical="center" wrapText="1"/>
    </xf>
    <xf numFmtId="167" fontId="1" fillId="4" borderId="46" xfId="1" applyNumberFormat="1" applyFont="1" applyFill="1" applyBorder="1" applyAlignment="1">
      <alignment vertical="center" wrapText="1"/>
    </xf>
    <xf numFmtId="165" fontId="1" fillId="11" borderId="46" xfId="7" applyFont="1" applyFill="1" applyBorder="1" applyAlignment="1">
      <alignment vertical="center" wrapText="1"/>
    </xf>
    <xf numFmtId="0" fontId="1" fillId="4" borderId="4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167" fontId="1" fillId="4" borderId="4" xfId="1" applyNumberFormat="1" applyFont="1" applyFill="1" applyBorder="1" applyAlignment="1">
      <alignment vertical="center" wrapText="1"/>
    </xf>
    <xf numFmtId="165" fontId="1" fillId="11" borderId="4" xfId="7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13" borderId="4" xfId="7" applyFont="1" applyFill="1" applyBorder="1" applyAlignment="1">
      <alignment vertical="center" wrapText="1"/>
    </xf>
    <xf numFmtId="167" fontId="1" fillId="11" borderId="4" xfId="1" applyNumberFormat="1" applyFont="1" applyFill="1" applyBorder="1" applyAlignment="1">
      <alignment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horizontal="center" vertical="center"/>
    </xf>
    <xf numFmtId="167" fontId="1" fillId="4" borderId="37" xfId="1" applyNumberFormat="1" applyFont="1" applyFill="1" applyBorder="1" applyAlignment="1">
      <alignment vertical="center" wrapText="1"/>
    </xf>
    <xf numFmtId="165" fontId="1" fillId="13" borderId="37" xfId="7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right" vertical="center" wrapText="1"/>
    </xf>
    <xf numFmtId="167" fontId="4" fillId="13" borderId="5" xfId="1" applyNumberFormat="1" applyFont="1" applyFill="1" applyBorder="1" applyAlignment="1">
      <alignment vertical="center" wrapText="1"/>
    </xf>
    <xf numFmtId="165" fontId="4" fillId="13" borderId="6" xfId="7" applyFont="1" applyFill="1" applyBorder="1" applyAlignment="1">
      <alignment vertical="center" wrapText="1"/>
    </xf>
    <xf numFmtId="165" fontId="4" fillId="0" borderId="0" xfId="7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17" borderId="9" xfId="0" applyFont="1" applyFill="1" applyBorder="1" applyAlignment="1">
      <alignment horizontal="left" vertical="center" wrapText="1"/>
    </xf>
    <xf numFmtId="165" fontId="1" fillId="13" borderId="35" xfId="7" applyFont="1" applyFill="1" applyBorder="1" applyAlignment="1">
      <alignment vertical="center"/>
    </xf>
    <xf numFmtId="0" fontId="1" fillId="5" borderId="12" xfId="0" applyFont="1" applyFill="1" applyBorder="1" applyAlignment="1">
      <alignment horizontal="left" vertical="center" wrapText="1"/>
    </xf>
    <xf numFmtId="165" fontId="1" fillId="13" borderId="36" xfId="7" applyFont="1" applyFill="1" applyBorder="1" applyAlignment="1">
      <alignment vertical="center"/>
    </xf>
    <xf numFmtId="0" fontId="1" fillId="8" borderId="12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165" fontId="1" fillId="13" borderId="41" xfId="7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165" fontId="4" fillId="13" borderId="42" xfId="7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65" fontId="1" fillId="0" borderId="0" xfId="7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5" fontId="1" fillId="0" borderId="4" xfId="7" applyFont="1" applyBorder="1" applyAlignment="1">
      <alignment vertical="center"/>
    </xf>
    <xf numFmtId="165" fontId="4" fillId="15" borderId="4" xfId="7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/>
    </xf>
    <xf numFmtId="165" fontId="1" fillId="4" borderId="4" xfId="7" applyFont="1" applyFill="1" applyBorder="1" applyAlignment="1">
      <alignment vertical="center"/>
    </xf>
    <xf numFmtId="165" fontId="1" fillId="9" borderId="4" xfId="7" applyFont="1" applyFill="1" applyBorder="1" applyAlignment="1">
      <alignment vertical="center"/>
    </xf>
    <xf numFmtId="0" fontId="1" fillId="0" borderId="4" xfId="0" quotePrefix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8" borderId="4" xfId="0" quotePrefix="1" applyFont="1" applyFill="1" applyBorder="1" applyAlignment="1">
      <alignment horizontal="right" vertical="center"/>
    </xf>
    <xf numFmtId="165" fontId="4" fillId="8" borderId="4" xfId="7" applyFont="1" applyFill="1" applyBorder="1" applyAlignment="1">
      <alignment horizontal="right" vertical="center"/>
    </xf>
    <xf numFmtId="165" fontId="1" fillId="0" borderId="4" xfId="7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4" xfId="0" quotePrefix="1" applyFont="1" applyFill="1" applyBorder="1" applyAlignment="1">
      <alignment horizontal="justify" vertical="center"/>
    </xf>
    <xf numFmtId="165" fontId="1" fillId="18" borderId="4" xfId="7" applyFont="1" applyFill="1" applyBorder="1" applyAlignment="1">
      <alignment vertical="center"/>
    </xf>
    <xf numFmtId="0" fontId="1" fillId="0" borderId="4" xfId="0" applyFont="1" applyFill="1" applyBorder="1" applyAlignment="1">
      <alignment horizontal="justify" vertical="center"/>
    </xf>
    <xf numFmtId="165" fontId="1" fillId="15" borderId="4" xfId="7" applyFont="1" applyFill="1" applyBorder="1" applyAlignment="1">
      <alignment horizontal="left" vertical="center"/>
    </xf>
    <xf numFmtId="165" fontId="1" fillId="9" borderId="4" xfId="7" applyFont="1" applyFill="1" applyBorder="1" applyAlignment="1">
      <alignment horizontal="right" vertical="center"/>
    </xf>
    <xf numFmtId="3" fontId="4" fillId="19" borderId="4" xfId="2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6" fontId="4" fillId="16" borderId="10" xfId="1" applyFont="1" applyFill="1" applyBorder="1" applyAlignment="1">
      <alignment vertical="center" wrapText="1"/>
    </xf>
    <xf numFmtId="165" fontId="4" fillId="16" borderId="10" xfId="0" applyNumberFormat="1" applyFont="1" applyFill="1" applyBorder="1" applyAlignment="1">
      <alignment vertical="center" wrapText="1"/>
    </xf>
    <xf numFmtId="165" fontId="1" fillId="0" borderId="0" xfId="0" applyNumberFormat="1" applyFont="1" applyAlignment="1">
      <alignment horizontal="left" vertical="center" wrapText="1"/>
    </xf>
    <xf numFmtId="0" fontId="1" fillId="5" borderId="4" xfId="57" applyNumberFormat="1" applyFont="1" applyFill="1" applyBorder="1" applyAlignment="1" applyProtection="1">
      <alignment vertical="center" wrapText="1"/>
    </xf>
    <xf numFmtId="165" fontId="4" fillId="0" borderId="14" xfId="61" applyFont="1" applyFill="1" applyBorder="1" applyAlignment="1">
      <alignment vertical="center" wrapText="1"/>
    </xf>
    <xf numFmtId="165" fontId="1" fillId="7" borderId="4" xfId="61" applyFont="1" applyFill="1" applyBorder="1"/>
    <xf numFmtId="4" fontId="1" fillId="11" borderId="4" xfId="61" applyNumberFormat="1" applyFont="1" applyFill="1" applyBorder="1" applyAlignment="1">
      <alignment vertical="center"/>
    </xf>
    <xf numFmtId="169" fontId="4" fillId="16" borderId="10" xfId="1" applyNumberFormat="1" applyFont="1" applyFill="1" applyBorder="1" applyAlignment="1">
      <alignment vertical="center" wrapText="1"/>
    </xf>
    <xf numFmtId="165" fontId="1" fillId="14" borderId="14" xfId="7" applyFont="1" applyFill="1" applyBorder="1" applyAlignment="1">
      <alignment horizontal="left" vertical="center" wrapText="1"/>
    </xf>
    <xf numFmtId="165" fontId="1" fillId="0" borderId="4" xfId="61" applyFont="1" applyFill="1" applyBorder="1" applyAlignment="1">
      <alignment vertical="center"/>
    </xf>
    <xf numFmtId="165" fontId="4" fillId="0" borderId="4" xfId="61" applyFont="1" applyFill="1" applyBorder="1" applyAlignment="1">
      <alignment wrapText="1"/>
    </xf>
    <xf numFmtId="0" fontId="9" fillId="22" borderId="3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/>
    </xf>
    <xf numFmtId="165" fontId="4" fillId="0" borderId="3" xfId="7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3" xfId="79" applyFont="1" applyFill="1" applyBorder="1" applyAlignment="1">
      <alignment horizontal="left" vertical="center" wrapText="1"/>
    </xf>
    <xf numFmtId="165" fontId="4" fillId="0" borderId="21" xfId="7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165" fontId="1" fillId="0" borderId="4" xfId="7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vertical="center" wrapText="1"/>
    </xf>
    <xf numFmtId="0" fontId="4" fillId="17" borderId="0" xfId="0" applyFont="1" applyFill="1" applyBorder="1" applyAlignment="1">
      <alignment horizontal="left" vertical="center" wrapText="1"/>
    </xf>
    <xf numFmtId="165" fontId="4" fillId="10" borderId="8" xfId="7" applyFont="1" applyFill="1" applyBorder="1" applyAlignment="1">
      <alignment horizontal="left" vertical="center"/>
    </xf>
    <xf numFmtId="165" fontId="4" fillId="10" borderId="10" xfId="7" applyFont="1" applyFill="1" applyBorder="1" applyAlignment="1">
      <alignment vertical="center"/>
    </xf>
    <xf numFmtId="165" fontId="4" fillId="14" borderId="4" xfId="7" applyFont="1" applyFill="1" applyBorder="1" applyAlignment="1">
      <alignment horizontal="left" vertical="center" wrapText="1"/>
    </xf>
    <xf numFmtId="3" fontId="2" fillId="0" borderId="0" xfId="56" applyNumberFormat="1" applyFont="1" applyFill="1" applyBorder="1" applyAlignment="1"/>
    <xf numFmtId="165" fontId="1" fillId="4" borderId="0" xfId="7" applyFont="1" applyFill="1" applyAlignment="1">
      <alignment vertical="center"/>
    </xf>
    <xf numFmtId="165" fontId="1" fillId="4" borderId="14" xfId="7" applyFont="1" applyFill="1" applyBorder="1" applyAlignment="1">
      <alignment vertical="center"/>
    </xf>
    <xf numFmtId="165" fontId="1" fillId="4" borderId="4" xfId="61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165" fontId="1" fillId="4" borderId="4" xfId="26" applyFont="1" applyFill="1" applyBorder="1" applyAlignment="1">
      <alignment vertical="center"/>
    </xf>
    <xf numFmtId="165" fontId="1" fillId="4" borderId="4" xfId="48" applyFont="1" applyFill="1" applyBorder="1" applyAlignment="1">
      <alignment vertical="center"/>
    </xf>
    <xf numFmtId="165" fontId="1" fillId="4" borderId="19" xfId="20" applyFont="1" applyFill="1" applyBorder="1" applyAlignment="1">
      <alignment horizontal="left" vertical="center" wrapText="1"/>
    </xf>
    <xf numFmtId="165" fontId="1" fillId="4" borderId="14" xfId="14" applyFont="1" applyFill="1" applyBorder="1" applyAlignment="1">
      <alignment horizontal="left" vertical="center" wrapText="1"/>
    </xf>
    <xf numFmtId="165" fontId="1" fillId="4" borderId="14" xfId="54" applyFont="1" applyFill="1" applyBorder="1" applyAlignment="1">
      <alignment horizontal="left" vertical="center" wrapText="1"/>
    </xf>
    <xf numFmtId="165" fontId="1" fillId="4" borderId="14" xfId="61" applyFont="1" applyFill="1" applyBorder="1" applyAlignment="1">
      <alignment horizontal="left" vertical="center" wrapText="1"/>
    </xf>
    <xf numFmtId="165" fontId="1" fillId="4" borderId="3" xfId="61" applyFont="1" applyFill="1" applyBorder="1" applyAlignment="1">
      <alignment vertical="center"/>
    </xf>
    <xf numFmtId="165" fontId="1" fillId="4" borderId="4" xfId="61" applyFont="1" applyFill="1" applyBorder="1"/>
    <xf numFmtId="169" fontId="1" fillId="4" borderId="14" xfId="1" applyNumberFormat="1" applyFont="1" applyFill="1" applyBorder="1" applyAlignment="1">
      <alignment horizontal="left" vertical="center" wrapText="1"/>
    </xf>
    <xf numFmtId="165" fontId="4" fillId="0" borderId="15" xfId="61" applyFont="1" applyFill="1" applyBorder="1" applyAlignment="1">
      <alignment horizontal="right" vertical="center" wrapText="1"/>
    </xf>
    <xf numFmtId="165" fontId="1" fillId="4" borderId="14" xfId="7" applyFont="1" applyFill="1" applyBorder="1" applyAlignment="1">
      <alignment horizontal="left" vertical="center" wrapText="1"/>
    </xf>
    <xf numFmtId="165" fontId="1" fillId="20" borderId="4" xfId="61" applyFont="1" applyFill="1" applyBorder="1"/>
    <xf numFmtId="165" fontId="1" fillId="0" borderId="4" xfId="7" applyFont="1" applyFill="1" applyBorder="1" applyAlignment="1">
      <alignment vertical="center" wrapText="1"/>
    </xf>
    <xf numFmtId="165" fontId="1" fillId="4" borderId="4" xfId="7" applyFont="1" applyFill="1" applyBorder="1" applyAlignment="1">
      <alignment vertical="center" wrapText="1"/>
    </xf>
    <xf numFmtId="165" fontId="1" fillId="4" borderId="4" xfId="7" applyFont="1" applyFill="1" applyBorder="1" applyAlignment="1" applyProtection="1">
      <alignment vertical="center"/>
      <protection locked="0"/>
    </xf>
    <xf numFmtId="165" fontId="1" fillId="0" borderId="0" xfId="0" applyNumberFormat="1" applyFont="1" applyFill="1" applyAlignment="1">
      <alignment vertical="center"/>
    </xf>
    <xf numFmtId="3" fontId="1" fillId="7" borderId="0" xfId="56" applyNumberFormat="1" applyFont="1" applyFill="1" applyBorder="1" applyAlignment="1"/>
    <xf numFmtId="0" fontId="9" fillId="0" borderId="0" xfId="0" applyFont="1" applyBorder="1" applyAlignment="1">
      <alignment horizontal="left" vertical="center" wrapText="1"/>
    </xf>
    <xf numFmtId="0" fontId="1" fillId="4" borderId="55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167" fontId="1" fillId="4" borderId="3" xfId="1" applyNumberFormat="1" applyFont="1" applyFill="1" applyBorder="1" applyAlignment="1">
      <alignment vertical="center" wrapText="1"/>
    </xf>
    <xf numFmtId="10" fontId="1" fillId="0" borderId="3" xfId="8" applyNumberFormat="1" applyFont="1" applyBorder="1" applyAlignment="1">
      <alignment horizontal="center" vertical="center"/>
    </xf>
    <xf numFmtId="165" fontId="1" fillId="11" borderId="3" xfId="7" applyFont="1" applyFill="1" applyBorder="1" applyAlignment="1">
      <alignment vertical="center" wrapText="1"/>
    </xf>
    <xf numFmtId="10" fontId="4" fillId="11" borderId="1" xfId="8" applyNumberFormat="1" applyFont="1" applyFill="1" applyBorder="1" applyAlignment="1">
      <alignment horizontal="center" vertical="center"/>
    </xf>
    <xf numFmtId="165" fontId="1" fillId="4" borderId="8" xfId="61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 wrapText="1"/>
    </xf>
    <xf numFmtId="0" fontId="9" fillId="23" borderId="4" xfId="0" applyFont="1" applyFill="1" applyBorder="1" applyAlignment="1">
      <alignment vertical="center" wrapText="1"/>
    </xf>
    <xf numFmtId="0" fontId="1" fillId="0" borderId="0" xfId="0" applyFont="1"/>
    <xf numFmtId="3" fontId="1" fillId="4" borderId="4" xfId="56" applyNumberFormat="1" applyFont="1" applyFill="1" applyBorder="1" applyAlignment="1"/>
    <xf numFmtId="4" fontId="9" fillId="4" borderId="4" xfId="0" applyNumberFormat="1" applyFont="1" applyFill="1" applyBorder="1"/>
    <xf numFmtId="165" fontId="4" fillId="11" borderId="15" xfId="61" applyFont="1" applyFill="1" applyBorder="1" applyAlignment="1">
      <alignment horizontal="right" vertical="center" wrapText="1"/>
    </xf>
    <xf numFmtId="165" fontId="1" fillId="11" borderId="4" xfId="61" applyFont="1" applyFill="1" applyBorder="1" applyAlignment="1">
      <alignment horizontal="right" vertical="center" wrapText="1"/>
    </xf>
    <xf numFmtId="165" fontId="1" fillId="11" borderId="1" xfId="6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165" fontId="1" fillId="4" borderId="14" xfId="61" applyFont="1" applyFill="1" applyBorder="1" applyAlignment="1">
      <alignment vertical="center"/>
    </xf>
    <xf numFmtId="165" fontId="1" fillId="7" borderId="19" xfId="7" applyFont="1" applyFill="1" applyBorder="1" applyAlignment="1">
      <alignment horizontal="left" vertical="center" wrapText="1"/>
    </xf>
    <xf numFmtId="165" fontId="1" fillId="11" borderId="19" xfId="7" applyFont="1" applyFill="1" applyBorder="1" applyAlignment="1">
      <alignment vertical="center"/>
    </xf>
    <xf numFmtId="165" fontId="1" fillId="15" borderId="2" xfId="7" applyFont="1" applyFill="1" applyBorder="1" applyAlignment="1">
      <alignment horizontal="right" vertical="center" wrapText="1"/>
    </xf>
    <xf numFmtId="0" fontId="9" fillId="0" borderId="32" xfId="0" applyFont="1" applyBorder="1" applyAlignment="1">
      <alignment horizontal="left" vertical="center" wrapText="1"/>
    </xf>
    <xf numFmtId="165" fontId="1" fillId="4" borderId="19" xfId="7" applyFont="1" applyFill="1" applyBorder="1" applyAlignment="1">
      <alignment horizontal="left" vertical="center" wrapText="1"/>
    </xf>
    <xf numFmtId="165" fontId="1" fillId="4" borderId="4" xfId="7" applyFont="1" applyFill="1" applyBorder="1" applyAlignment="1">
      <alignment horizontal="left" vertical="center" wrapText="1"/>
    </xf>
    <xf numFmtId="165" fontId="4" fillId="15" borderId="19" xfId="7" applyFont="1" applyFill="1" applyBorder="1" applyAlignment="1">
      <alignment horizontal="right" vertical="center" wrapText="1"/>
    </xf>
    <xf numFmtId="165" fontId="1" fillId="15" borderId="19" xfId="7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5" borderId="11" xfId="63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0" xfId="0" applyNumberFormat="1"/>
    <xf numFmtId="164" fontId="12" fillId="0" borderId="56" xfId="0" applyNumberFormat="1" applyFont="1" applyBorder="1" applyAlignment="1">
      <alignment horizontal="justify" vertical="center" wrapText="1"/>
    </xf>
    <xf numFmtId="164" fontId="13" fillId="0" borderId="57" xfId="0" applyNumberFormat="1" applyFont="1" applyBorder="1" applyAlignment="1">
      <alignment horizontal="justify" vertical="center" wrapText="1"/>
    </xf>
    <xf numFmtId="169" fontId="0" fillId="0" borderId="0" xfId="1" applyNumberFormat="1" applyFont="1"/>
    <xf numFmtId="169" fontId="0" fillId="7" borderId="0" xfId="1" applyNumberFormat="1" applyFont="1" applyFill="1"/>
    <xf numFmtId="169" fontId="0" fillId="11" borderId="0" xfId="1" applyNumberFormat="1" applyFont="1" applyFill="1"/>
    <xf numFmtId="169" fontId="0" fillId="0" borderId="0" xfId="0" applyNumberFormat="1"/>
    <xf numFmtId="0" fontId="9" fillId="5" borderId="8" xfId="0" applyFont="1" applyFill="1" applyBorder="1" applyAlignment="1">
      <alignment vertical="center" wrapText="1"/>
    </xf>
    <xf numFmtId="165" fontId="4" fillId="0" borderId="4" xfId="7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vertical="center" wrapText="1"/>
    </xf>
    <xf numFmtId="4" fontId="9" fillId="4" borderId="8" xfId="0" applyNumberFormat="1" applyFont="1" applyFill="1" applyBorder="1"/>
    <xf numFmtId="0" fontId="0" fillId="24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1" fillId="0" borderId="21" xfId="7" applyFont="1" applyFill="1" applyBorder="1" applyAlignment="1">
      <alignment horizontal="center" vertical="center"/>
    </xf>
    <xf numFmtId="165" fontId="1" fillId="0" borderId="8" xfId="7" applyFont="1" applyFill="1" applyBorder="1" applyAlignment="1">
      <alignment horizontal="center" vertical="center"/>
    </xf>
    <xf numFmtId="165" fontId="1" fillId="11" borderId="3" xfId="7" applyFont="1" applyFill="1" applyBorder="1" applyAlignment="1">
      <alignment horizontal="center" vertical="center" wrapText="1"/>
    </xf>
    <xf numFmtId="165" fontId="1" fillId="11" borderId="8" xfId="7" applyFont="1" applyFill="1" applyBorder="1" applyAlignment="1">
      <alignment horizontal="center" vertical="center" wrapText="1"/>
    </xf>
    <xf numFmtId="165" fontId="4" fillId="0" borderId="3" xfId="7" applyFont="1" applyFill="1" applyBorder="1" applyAlignment="1">
      <alignment horizontal="center" vertical="center" wrapText="1"/>
    </xf>
    <xf numFmtId="165" fontId="4" fillId="0" borderId="8" xfId="7" applyFont="1" applyFill="1" applyBorder="1" applyAlignment="1">
      <alignment horizontal="center" vertical="center" wrapText="1"/>
    </xf>
    <xf numFmtId="0" fontId="9" fillId="5" borderId="3" xfId="79" applyFont="1" applyFill="1" applyBorder="1" applyAlignment="1">
      <alignment horizontal="left" vertical="center" wrapText="1"/>
    </xf>
    <xf numFmtId="0" fontId="9" fillId="5" borderId="11" xfId="79" applyFont="1" applyFill="1" applyBorder="1" applyAlignment="1">
      <alignment horizontal="left" vertical="center" wrapText="1"/>
    </xf>
  </cellXfs>
  <cellStyles count="105">
    <cellStyle name="Millares 10" xfId="4"/>
    <cellStyle name="Millares 10 10" xfId="58"/>
    <cellStyle name="Millares 10 11" xfId="66"/>
    <cellStyle name="Millares 10 12" xfId="71"/>
    <cellStyle name="Millares 10 13" xfId="76"/>
    <cellStyle name="Millares 10 14" xfId="83"/>
    <cellStyle name="Millares 10 15" xfId="88"/>
    <cellStyle name="Millares 10 16" xfId="94"/>
    <cellStyle name="Millares 10 17" xfId="101"/>
    <cellStyle name="Millares 10 2" xfId="11"/>
    <cellStyle name="Millares 10 3" xfId="17"/>
    <cellStyle name="Millares 10 4" xfId="23"/>
    <cellStyle name="Millares 10 5" xfId="29"/>
    <cellStyle name="Millares 10 6" xfId="35"/>
    <cellStyle name="Millares 10 7" xfId="40"/>
    <cellStyle name="Millares 10 8" xfId="45"/>
    <cellStyle name="Millares 10 9" xfId="51"/>
    <cellStyle name="Millares 11" xfId="5"/>
    <cellStyle name="Millares 11 10" xfId="59"/>
    <cellStyle name="Millares 11 11" xfId="67"/>
    <cellStyle name="Millares 11 12" xfId="72"/>
    <cellStyle name="Millares 11 13" xfId="77"/>
    <cellStyle name="Millares 11 14" xfId="84"/>
    <cellStyle name="Millares 11 15" xfId="89"/>
    <cellStyle name="Millares 11 16" xfId="95"/>
    <cellStyle name="Millares 11 17" xfId="100"/>
    <cellStyle name="Millares 11 2" xfId="12"/>
    <cellStyle name="Millares 11 3" xfId="18"/>
    <cellStyle name="Millares 11 4" xfId="24"/>
    <cellStyle name="Millares 11 5" xfId="30"/>
    <cellStyle name="Millares 11 6" xfId="36"/>
    <cellStyle name="Millares 11 7" xfId="41"/>
    <cellStyle name="Millares 11 8" xfId="46"/>
    <cellStyle name="Millares 11 9" xfId="52"/>
    <cellStyle name="Millares 2" xfId="2"/>
    <cellStyle name="Millares 2 10" xfId="56"/>
    <cellStyle name="Millares 2 11" xfId="64"/>
    <cellStyle name="Millares 2 12" xfId="69"/>
    <cellStyle name="Millares 2 13" xfId="74"/>
    <cellStyle name="Millares 2 14" xfId="81"/>
    <cellStyle name="Millares 2 15" xfId="86"/>
    <cellStyle name="Millares 2 16" xfId="92"/>
    <cellStyle name="Millares 2 17" xfId="103"/>
    <cellStyle name="Millares 2 2" xfId="9"/>
    <cellStyle name="Millares 2 3" xfId="15"/>
    <cellStyle name="Millares 2 4" xfId="21"/>
    <cellStyle name="Millares 2 5" xfId="27"/>
    <cellStyle name="Millares 2 6" xfId="33"/>
    <cellStyle name="Millares 2 7" xfId="38"/>
    <cellStyle name="Millares 2 8" xfId="43"/>
    <cellStyle name="Millares 2 9" xfId="49"/>
    <cellStyle name="Moneda" xfId="1" builtinId="4"/>
    <cellStyle name="Moneda [0]" xfId="7" builtinId="7"/>
    <cellStyle name="Moneda [0] 10" xfId="61"/>
    <cellStyle name="Moneda [0] 2" xfId="14"/>
    <cellStyle name="Moneda [0] 2 2" xfId="98"/>
    <cellStyle name="Moneda [0] 3" xfId="20"/>
    <cellStyle name="Moneda [0] 4" xfId="26"/>
    <cellStyle name="Moneda [0] 5" xfId="32"/>
    <cellStyle name="Moneda [0] 8" xfId="48"/>
    <cellStyle name="Moneda [0] 9" xfId="54"/>
    <cellStyle name="Normal" xfId="0" builtinId="0"/>
    <cellStyle name="Normal 10 2" xfId="104"/>
    <cellStyle name="Normal 18 2" xfId="6"/>
    <cellStyle name="Normal 18 2 10" xfId="60"/>
    <cellStyle name="Normal 18 2 11" xfId="68"/>
    <cellStyle name="Normal 18 2 12" xfId="73"/>
    <cellStyle name="Normal 18 2 13" xfId="78"/>
    <cellStyle name="Normal 18 2 14" xfId="85"/>
    <cellStyle name="Normal 18 2 15" xfId="90"/>
    <cellStyle name="Normal 18 2 16" xfId="96"/>
    <cellStyle name="Normal 18 2 17" xfId="99"/>
    <cellStyle name="Normal 18 2 2" xfId="13"/>
    <cellStyle name="Normal 18 2 3" xfId="19"/>
    <cellStyle name="Normal 18 2 4" xfId="25"/>
    <cellStyle name="Normal 18 2 5" xfId="31"/>
    <cellStyle name="Normal 18 2 6" xfId="37"/>
    <cellStyle name="Normal 18 2 7" xfId="42"/>
    <cellStyle name="Normal 18 2 8" xfId="47"/>
    <cellStyle name="Normal 18 2 9" xfId="53"/>
    <cellStyle name="Normal 2" xfId="3"/>
    <cellStyle name="Normal 2 10" xfId="57"/>
    <cellStyle name="Normal 2 11" xfId="65"/>
    <cellStyle name="Normal 2 12" xfId="70"/>
    <cellStyle name="Normal 2 13" xfId="75"/>
    <cellStyle name="Normal 2 14" xfId="82"/>
    <cellStyle name="Normal 2 15" xfId="87"/>
    <cellStyle name="Normal 2 16" xfId="93"/>
    <cellStyle name="Normal 2 17" xfId="97"/>
    <cellStyle name="Normal 2 2" xfId="10"/>
    <cellStyle name="Normal 2 3" xfId="16"/>
    <cellStyle name="Normal 2 4" xfId="22"/>
    <cellStyle name="Normal 2 5" xfId="28"/>
    <cellStyle name="Normal 2 6" xfId="34"/>
    <cellStyle name="Normal 2 7" xfId="39"/>
    <cellStyle name="Normal 2 8" xfId="44"/>
    <cellStyle name="Normal 2 9" xfId="50"/>
    <cellStyle name="Normal 3" xfId="55"/>
    <cellStyle name="Normal 3 2" xfId="102"/>
    <cellStyle name="Normal 4" xfId="62"/>
    <cellStyle name="Normal 5" xfId="63"/>
    <cellStyle name="Normal 6" xfId="91"/>
    <cellStyle name="Normal 7" xfId="79"/>
    <cellStyle name="Normal 8" xfId="80"/>
    <cellStyle name="Porcentaje" xfId="8" builtinId="5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72232</xdr:colOff>
      <xdr:row>1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4388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AI%20OJO/2-%20POAI%202019%20-%20DEPENDENCIAS%20PRESUPUESTO%20-%20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HACIENDA"/>
      <sheetName val="POAI"/>
      <sheetName val="DEP. PRESUP"/>
      <sheetName val="PRESUP"/>
      <sheetName val="Hoja1"/>
      <sheetName val="Hoja2"/>
    </sheetNames>
    <sheetDataSet>
      <sheetData sheetId="0" refreshError="1"/>
      <sheetData sheetId="1" refreshError="1">
        <row r="225">
          <cell r="I225">
            <v>296030213830.20001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1"/>
  <sheetViews>
    <sheetView tabSelected="1" topLeftCell="A2" zoomScale="70" zoomScaleNormal="70" workbookViewId="0">
      <pane xSplit="6" ySplit="1" topLeftCell="G3" activePane="bottomRight" state="frozen"/>
      <selection activeCell="A2" sqref="A2"/>
      <selection pane="topRight" activeCell="G2" sqref="G2"/>
      <selection pane="bottomLeft" activeCell="A3" sqref="A3"/>
      <selection pane="bottomRight" activeCell="H43" sqref="H43"/>
    </sheetView>
  </sheetViews>
  <sheetFormatPr baseColWidth="10" defaultRowHeight="12.75" x14ac:dyDescent="0.2"/>
  <cols>
    <col min="1" max="1" width="3.28515625" style="186" customWidth="1"/>
    <col min="2" max="2" width="4.140625" style="186" customWidth="1"/>
    <col min="3" max="3" width="3.5703125" style="186" customWidth="1"/>
    <col min="4" max="4" width="3" style="186" bestFit="1" customWidth="1"/>
    <col min="5" max="5" width="42.140625" style="188" customWidth="1"/>
    <col min="6" max="6" width="11.7109375" style="453" customWidth="1"/>
    <col min="7" max="7" width="61.7109375" style="188" customWidth="1"/>
    <col min="8" max="8" width="26.28515625" style="51" customWidth="1"/>
    <col min="9" max="9" width="27.7109375" style="257" customWidth="1"/>
    <col min="10" max="10" width="25" style="220" customWidth="1"/>
    <col min="11" max="11" width="30.5703125" style="188" customWidth="1"/>
    <col min="12" max="12" width="28.42578125" style="317" customWidth="1"/>
    <col min="13" max="13" width="30.28515625" style="294" customWidth="1"/>
    <col min="14" max="256" width="11.42578125" style="294"/>
    <col min="257" max="257" width="2.7109375" style="294" bestFit="1" customWidth="1"/>
    <col min="258" max="258" width="3.140625" style="294" customWidth="1"/>
    <col min="259" max="259" width="3.5703125" style="294" customWidth="1"/>
    <col min="260" max="260" width="3" style="294" bestFit="1" customWidth="1"/>
    <col min="261" max="261" width="60" style="294" customWidth="1"/>
    <col min="262" max="262" width="7.85546875" style="294" customWidth="1"/>
    <col min="263" max="263" width="51.7109375" style="294" customWidth="1"/>
    <col min="264" max="264" width="21.28515625" style="294" bestFit="1" customWidth="1"/>
    <col min="265" max="265" width="24" style="294" customWidth="1"/>
    <col min="266" max="266" width="22.42578125" style="294" customWidth="1"/>
    <col min="267" max="267" width="30.5703125" style="294" customWidth="1"/>
    <col min="268" max="268" width="28.42578125" style="294" customWidth="1"/>
    <col min="269" max="269" width="30.28515625" style="294" customWidth="1"/>
    <col min="270" max="512" width="11.42578125" style="294"/>
    <col min="513" max="513" width="2.7109375" style="294" bestFit="1" customWidth="1"/>
    <col min="514" max="514" width="3.140625" style="294" customWidth="1"/>
    <col min="515" max="515" width="3.5703125" style="294" customWidth="1"/>
    <col min="516" max="516" width="3" style="294" bestFit="1" customWidth="1"/>
    <col min="517" max="517" width="60" style="294" customWidth="1"/>
    <col min="518" max="518" width="7.85546875" style="294" customWidth="1"/>
    <col min="519" max="519" width="51.7109375" style="294" customWidth="1"/>
    <col min="520" max="520" width="21.28515625" style="294" bestFit="1" customWidth="1"/>
    <col min="521" max="521" width="24" style="294" customWidth="1"/>
    <col min="522" max="522" width="22.42578125" style="294" customWidth="1"/>
    <col min="523" max="523" width="30.5703125" style="294" customWidth="1"/>
    <col min="524" max="524" width="28.42578125" style="294" customWidth="1"/>
    <col min="525" max="525" width="30.28515625" style="294" customWidth="1"/>
    <col min="526" max="768" width="11.42578125" style="294"/>
    <col min="769" max="769" width="2.7109375" style="294" bestFit="1" customWidth="1"/>
    <col min="770" max="770" width="3.140625" style="294" customWidth="1"/>
    <col min="771" max="771" width="3.5703125" style="294" customWidth="1"/>
    <col min="772" max="772" width="3" style="294" bestFit="1" customWidth="1"/>
    <col min="773" max="773" width="60" style="294" customWidth="1"/>
    <col min="774" max="774" width="7.85546875" style="294" customWidth="1"/>
    <col min="775" max="775" width="51.7109375" style="294" customWidth="1"/>
    <col min="776" max="776" width="21.28515625" style="294" bestFit="1" customWidth="1"/>
    <col min="777" max="777" width="24" style="294" customWidth="1"/>
    <col min="778" max="778" width="22.42578125" style="294" customWidth="1"/>
    <col min="779" max="779" width="30.5703125" style="294" customWidth="1"/>
    <col min="780" max="780" width="28.42578125" style="294" customWidth="1"/>
    <col min="781" max="781" width="30.28515625" style="294" customWidth="1"/>
    <col min="782" max="1024" width="11.42578125" style="294"/>
    <col min="1025" max="1025" width="2.7109375" style="294" bestFit="1" customWidth="1"/>
    <col min="1026" max="1026" width="3.140625" style="294" customWidth="1"/>
    <col min="1027" max="1027" width="3.5703125" style="294" customWidth="1"/>
    <col min="1028" max="1028" width="3" style="294" bestFit="1" customWidth="1"/>
    <col min="1029" max="1029" width="60" style="294" customWidth="1"/>
    <col min="1030" max="1030" width="7.85546875" style="294" customWidth="1"/>
    <col min="1031" max="1031" width="51.7109375" style="294" customWidth="1"/>
    <col min="1032" max="1032" width="21.28515625" style="294" bestFit="1" customWidth="1"/>
    <col min="1033" max="1033" width="24" style="294" customWidth="1"/>
    <col min="1034" max="1034" width="22.42578125" style="294" customWidth="1"/>
    <col min="1035" max="1035" width="30.5703125" style="294" customWidth="1"/>
    <col min="1036" max="1036" width="28.42578125" style="294" customWidth="1"/>
    <col min="1037" max="1037" width="30.28515625" style="294" customWidth="1"/>
    <col min="1038" max="1280" width="11.42578125" style="294"/>
    <col min="1281" max="1281" width="2.7109375" style="294" bestFit="1" customWidth="1"/>
    <col min="1282" max="1282" width="3.140625" style="294" customWidth="1"/>
    <col min="1283" max="1283" width="3.5703125" style="294" customWidth="1"/>
    <col min="1284" max="1284" width="3" style="294" bestFit="1" customWidth="1"/>
    <col min="1285" max="1285" width="60" style="294" customWidth="1"/>
    <col min="1286" max="1286" width="7.85546875" style="294" customWidth="1"/>
    <col min="1287" max="1287" width="51.7109375" style="294" customWidth="1"/>
    <col min="1288" max="1288" width="21.28515625" style="294" bestFit="1" customWidth="1"/>
    <col min="1289" max="1289" width="24" style="294" customWidth="1"/>
    <col min="1290" max="1290" width="22.42578125" style="294" customWidth="1"/>
    <col min="1291" max="1291" width="30.5703125" style="294" customWidth="1"/>
    <col min="1292" max="1292" width="28.42578125" style="294" customWidth="1"/>
    <col min="1293" max="1293" width="30.28515625" style="294" customWidth="1"/>
    <col min="1294" max="1536" width="11.42578125" style="294"/>
    <col min="1537" max="1537" width="2.7109375" style="294" bestFit="1" customWidth="1"/>
    <col min="1538" max="1538" width="3.140625" style="294" customWidth="1"/>
    <col min="1539" max="1539" width="3.5703125" style="294" customWidth="1"/>
    <col min="1540" max="1540" width="3" style="294" bestFit="1" customWidth="1"/>
    <col min="1541" max="1541" width="60" style="294" customWidth="1"/>
    <col min="1542" max="1542" width="7.85546875" style="294" customWidth="1"/>
    <col min="1543" max="1543" width="51.7109375" style="294" customWidth="1"/>
    <col min="1544" max="1544" width="21.28515625" style="294" bestFit="1" customWidth="1"/>
    <col min="1545" max="1545" width="24" style="294" customWidth="1"/>
    <col min="1546" max="1546" width="22.42578125" style="294" customWidth="1"/>
    <col min="1547" max="1547" width="30.5703125" style="294" customWidth="1"/>
    <col min="1548" max="1548" width="28.42578125" style="294" customWidth="1"/>
    <col min="1549" max="1549" width="30.28515625" style="294" customWidth="1"/>
    <col min="1550" max="1792" width="11.42578125" style="294"/>
    <col min="1793" max="1793" width="2.7109375" style="294" bestFit="1" customWidth="1"/>
    <col min="1794" max="1794" width="3.140625" style="294" customWidth="1"/>
    <col min="1795" max="1795" width="3.5703125" style="294" customWidth="1"/>
    <col min="1796" max="1796" width="3" style="294" bestFit="1" customWidth="1"/>
    <col min="1797" max="1797" width="60" style="294" customWidth="1"/>
    <col min="1798" max="1798" width="7.85546875" style="294" customWidth="1"/>
    <col min="1799" max="1799" width="51.7109375" style="294" customWidth="1"/>
    <col min="1800" max="1800" width="21.28515625" style="294" bestFit="1" customWidth="1"/>
    <col min="1801" max="1801" width="24" style="294" customWidth="1"/>
    <col min="1802" max="1802" width="22.42578125" style="294" customWidth="1"/>
    <col min="1803" max="1803" width="30.5703125" style="294" customWidth="1"/>
    <col min="1804" max="1804" width="28.42578125" style="294" customWidth="1"/>
    <col min="1805" max="1805" width="30.28515625" style="294" customWidth="1"/>
    <col min="1806" max="2048" width="11.42578125" style="294"/>
    <col min="2049" max="2049" width="2.7109375" style="294" bestFit="1" customWidth="1"/>
    <col min="2050" max="2050" width="3.140625" style="294" customWidth="1"/>
    <col min="2051" max="2051" width="3.5703125" style="294" customWidth="1"/>
    <col min="2052" max="2052" width="3" style="294" bestFit="1" customWidth="1"/>
    <col min="2053" max="2053" width="60" style="294" customWidth="1"/>
    <col min="2054" max="2054" width="7.85546875" style="294" customWidth="1"/>
    <col min="2055" max="2055" width="51.7109375" style="294" customWidth="1"/>
    <col min="2056" max="2056" width="21.28515625" style="294" bestFit="1" customWidth="1"/>
    <col min="2057" max="2057" width="24" style="294" customWidth="1"/>
    <col min="2058" max="2058" width="22.42578125" style="294" customWidth="1"/>
    <col min="2059" max="2059" width="30.5703125" style="294" customWidth="1"/>
    <col min="2060" max="2060" width="28.42578125" style="294" customWidth="1"/>
    <col min="2061" max="2061" width="30.28515625" style="294" customWidth="1"/>
    <col min="2062" max="2304" width="11.42578125" style="294"/>
    <col min="2305" max="2305" width="2.7109375" style="294" bestFit="1" customWidth="1"/>
    <col min="2306" max="2306" width="3.140625" style="294" customWidth="1"/>
    <col min="2307" max="2307" width="3.5703125" style="294" customWidth="1"/>
    <col min="2308" max="2308" width="3" style="294" bestFit="1" customWidth="1"/>
    <col min="2309" max="2309" width="60" style="294" customWidth="1"/>
    <col min="2310" max="2310" width="7.85546875" style="294" customWidth="1"/>
    <col min="2311" max="2311" width="51.7109375" style="294" customWidth="1"/>
    <col min="2312" max="2312" width="21.28515625" style="294" bestFit="1" customWidth="1"/>
    <col min="2313" max="2313" width="24" style="294" customWidth="1"/>
    <col min="2314" max="2314" width="22.42578125" style="294" customWidth="1"/>
    <col min="2315" max="2315" width="30.5703125" style="294" customWidth="1"/>
    <col min="2316" max="2316" width="28.42578125" style="294" customWidth="1"/>
    <col min="2317" max="2317" width="30.28515625" style="294" customWidth="1"/>
    <col min="2318" max="2560" width="11.42578125" style="294"/>
    <col min="2561" max="2561" width="2.7109375" style="294" bestFit="1" customWidth="1"/>
    <col min="2562" max="2562" width="3.140625" style="294" customWidth="1"/>
    <col min="2563" max="2563" width="3.5703125" style="294" customWidth="1"/>
    <col min="2564" max="2564" width="3" style="294" bestFit="1" customWidth="1"/>
    <col min="2565" max="2565" width="60" style="294" customWidth="1"/>
    <col min="2566" max="2566" width="7.85546875" style="294" customWidth="1"/>
    <col min="2567" max="2567" width="51.7109375" style="294" customWidth="1"/>
    <col min="2568" max="2568" width="21.28515625" style="294" bestFit="1" customWidth="1"/>
    <col min="2569" max="2569" width="24" style="294" customWidth="1"/>
    <col min="2570" max="2570" width="22.42578125" style="294" customWidth="1"/>
    <col min="2571" max="2571" width="30.5703125" style="294" customWidth="1"/>
    <col min="2572" max="2572" width="28.42578125" style="294" customWidth="1"/>
    <col min="2573" max="2573" width="30.28515625" style="294" customWidth="1"/>
    <col min="2574" max="2816" width="11.42578125" style="294"/>
    <col min="2817" max="2817" width="2.7109375" style="294" bestFit="1" customWidth="1"/>
    <col min="2818" max="2818" width="3.140625" style="294" customWidth="1"/>
    <col min="2819" max="2819" width="3.5703125" style="294" customWidth="1"/>
    <col min="2820" max="2820" width="3" style="294" bestFit="1" customWidth="1"/>
    <col min="2821" max="2821" width="60" style="294" customWidth="1"/>
    <col min="2822" max="2822" width="7.85546875" style="294" customWidth="1"/>
    <col min="2823" max="2823" width="51.7109375" style="294" customWidth="1"/>
    <col min="2824" max="2824" width="21.28515625" style="294" bestFit="1" customWidth="1"/>
    <col min="2825" max="2825" width="24" style="294" customWidth="1"/>
    <col min="2826" max="2826" width="22.42578125" style="294" customWidth="1"/>
    <col min="2827" max="2827" width="30.5703125" style="294" customWidth="1"/>
    <col min="2828" max="2828" width="28.42578125" style="294" customWidth="1"/>
    <col min="2829" max="2829" width="30.28515625" style="294" customWidth="1"/>
    <col min="2830" max="3072" width="11.42578125" style="294"/>
    <col min="3073" max="3073" width="2.7109375" style="294" bestFit="1" customWidth="1"/>
    <col min="3074" max="3074" width="3.140625" style="294" customWidth="1"/>
    <col min="3075" max="3075" width="3.5703125" style="294" customWidth="1"/>
    <col min="3076" max="3076" width="3" style="294" bestFit="1" customWidth="1"/>
    <col min="3077" max="3077" width="60" style="294" customWidth="1"/>
    <col min="3078" max="3078" width="7.85546875" style="294" customWidth="1"/>
    <col min="3079" max="3079" width="51.7109375" style="294" customWidth="1"/>
    <col min="3080" max="3080" width="21.28515625" style="294" bestFit="1" customWidth="1"/>
    <col min="3081" max="3081" width="24" style="294" customWidth="1"/>
    <col min="3082" max="3082" width="22.42578125" style="294" customWidth="1"/>
    <col min="3083" max="3083" width="30.5703125" style="294" customWidth="1"/>
    <col min="3084" max="3084" width="28.42578125" style="294" customWidth="1"/>
    <col min="3085" max="3085" width="30.28515625" style="294" customWidth="1"/>
    <col min="3086" max="3328" width="11.42578125" style="294"/>
    <col min="3329" max="3329" width="2.7109375" style="294" bestFit="1" customWidth="1"/>
    <col min="3330" max="3330" width="3.140625" style="294" customWidth="1"/>
    <col min="3331" max="3331" width="3.5703125" style="294" customWidth="1"/>
    <col min="3332" max="3332" width="3" style="294" bestFit="1" customWidth="1"/>
    <col min="3333" max="3333" width="60" style="294" customWidth="1"/>
    <col min="3334" max="3334" width="7.85546875" style="294" customWidth="1"/>
    <col min="3335" max="3335" width="51.7109375" style="294" customWidth="1"/>
    <col min="3336" max="3336" width="21.28515625" style="294" bestFit="1" customWidth="1"/>
    <col min="3337" max="3337" width="24" style="294" customWidth="1"/>
    <col min="3338" max="3338" width="22.42578125" style="294" customWidth="1"/>
    <col min="3339" max="3339" width="30.5703125" style="294" customWidth="1"/>
    <col min="3340" max="3340" width="28.42578125" style="294" customWidth="1"/>
    <col min="3341" max="3341" width="30.28515625" style="294" customWidth="1"/>
    <col min="3342" max="3584" width="11.42578125" style="294"/>
    <col min="3585" max="3585" width="2.7109375" style="294" bestFit="1" customWidth="1"/>
    <col min="3586" max="3586" width="3.140625" style="294" customWidth="1"/>
    <col min="3587" max="3587" width="3.5703125" style="294" customWidth="1"/>
    <col min="3588" max="3588" width="3" style="294" bestFit="1" customWidth="1"/>
    <col min="3589" max="3589" width="60" style="294" customWidth="1"/>
    <col min="3590" max="3590" width="7.85546875" style="294" customWidth="1"/>
    <col min="3591" max="3591" width="51.7109375" style="294" customWidth="1"/>
    <col min="3592" max="3592" width="21.28515625" style="294" bestFit="1" customWidth="1"/>
    <col min="3593" max="3593" width="24" style="294" customWidth="1"/>
    <col min="3594" max="3594" width="22.42578125" style="294" customWidth="1"/>
    <col min="3595" max="3595" width="30.5703125" style="294" customWidth="1"/>
    <col min="3596" max="3596" width="28.42578125" style="294" customWidth="1"/>
    <col min="3597" max="3597" width="30.28515625" style="294" customWidth="1"/>
    <col min="3598" max="3840" width="11.42578125" style="294"/>
    <col min="3841" max="3841" width="2.7109375" style="294" bestFit="1" customWidth="1"/>
    <col min="3842" max="3842" width="3.140625" style="294" customWidth="1"/>
    <col min="3843" max="3843" width="3.5703125" style="294" customWidth="1"/>
    <col min="3844" max="3844" width="3" style="294" bestFit="1" customWidth="1"/>
    <col min="3845" max="3845" width="60" style="294" customWidth="1"/>
    <col min="3846" max="3846" width="7.85546875" style="294" customWidth="1"/>
    <col min="3847" max="3847" width="51.7109375" style="294" customWidth="1"/>
    <col min="3848" max="3848" width="21.28515625" style="294" bestFit="1" customWidth="1"/>
    <col min="3849" max="3849" width="24" style="294" customWidth="1"/>
    <col min="3850" max="3850" width="22.42578125" style="294" customWidth="1"/>
    <col min="3851" max="3851" width="30.5703125" style="294" customWidth="1"/>
    <col min="3852" max="3852" width="28.42578125" style="294" customWidth="1"/>
    <col min="3853" max="3853" width="30.28515625" style="294" customWidth="1"/>
    <col min="3854" max="4096" width="11.42578125" style="294"/>
    <col min="4097" max="4097" width="2.7109375" style="294" bestFit="1" customWidth="1"/>
    <col min="4098" max="4098" width="3.140625" style="294" customWidth="1"/>
    <col min="4099" max="4099" width="3.5703125" style="294" customWidth="1"/>
    <col min="4100" max="4100" width="3" style="294" bestFit="1" customWidth="1"/>
    <col min="4101" max="4101" width="60" style="294" customWidth="1"/>
    <col min="4102" max="4102" width="7.85546875" style="294" customWidth="1"/>
    <col min="4103" max="4103" width="51.7109375" style="294" customWidth="1"/>
    <col min="4104" max="4104" width="21.28515625" style="294" bestFit="1" customWidth="1"/>
    <col min="4105" max="4105" width="24" style="294" customWidth="1"/>
    <col min="4106" max="4106" width="22.42578125" style="294" customWidth="1"/>
    <col min="4107" max="4107" width="30.5703125" style="294" customWidth="1"/>
    <col min="4108" max="4108" width="28.42578125" style="294" customWidth="1"/>
    <col min="4109" max="4109" width="30.28515625" style="294" customWidth="1"/>
    <col min="4110" max="4352" width="11.42578125" style="294"/>
    <col min="4353" max="4353" width="2.7109375" style="294" bestFit="1" customWidth="1"/>
    <col min="4354" max="4354" width="3.140625" style="294" customWidth="1"/>
    <col min="4355" max="4355" width="3.5703125" style="294" customWidth="1"/>
    <col min="4356" max="4356" width="3" style="294" bestFit="1" customWidth="1"/>
    <col min="4357" max="4357" width="60" style="294" customWidth="1"/>
    <col min="4358" max="4358" width="7.85546875" style="294" customWidth="1"/>
    <col min="4359" max="4359" width="51.7109375" style="294" customWidth="1"/>
    <col min="4360" max="4360" width="21.28515625" style="294" bestFit="1" customWidth="1"/>
    <col min="4361" max="4361" width="24" style="294" customWidth="1"/>
    <col min="4362" max="4362" width="22.42578125" style="294" customWidth="1"/>
    <col min="4363" max="4363" width="30.5703125" style="294" customWidth="1"/>
    <col min="4364" max="4364" width="28.42578125" style="294" customWidth="1"/>
    <col min="4365" max="4365" width="30.28515625" style="294" customWidth="1"/>
    <col min="4366" max="4608" width="11.42578125" style="294"/>
    <col min="4609" max="4609" width="2.7109375" style="294" bestFit="1" customWidth="1"/>
    <col min="4610" max="4610" width="3.140625" style="294" customWidth="1"/>
    <col min="4611" max="4611" width="3.5703125" style="294" customWidth="1"/>
    <col min="4612" max="4612" width="3" style="294" bestFit="1" customWidth="1"/>
    <col min="4613" max="4613" width="60" style="294" customWidth="1"/>
    <col min="4614" max="4614" width="7.85546875" style="294" customWidth="1"/>
    <col min="4615" max="4615" width="51.7109375" style="294" customWidth="1"/>
    <col min="4616" max="4616" width="21.28515625" style="294" bestFit="1" customWidth="1"/>
    <col min="4617" max="4617" width="24" style="294" customWidth="1"/>
    <col min="4618" max="4618" width="22.42578125" style="294" customWidth="1"/>
    <col min="4619" max="4619" width="30.5703125" style="294" customWidth="1"/>
    <col min="4620" max="4620" width="28.42578125" style="294" customWidth="1"/>
    <col min="4621" max="4621" width="30.28515625" style="294" customWidth="1"/>
    <col min="4622" max="4864" width="11.42578125" style="294"/>
    <col min="4865" max="4865" width="2.7109375" style="294" bestFit="1" customWidth="1"/>
    <col min="4866" max="4866" width="3.140625" style="294" customWidth="1"/>
    <col min="4867" max="4867" width="3.5703125" style="294" customWidth="1"/>
    <col min="4868" max="4868" width="3" style="294" bestFit="1" customWidth="1"/>
    <col min="4869" max="4869" width="60" style="294" customWidth="1"/>
    <col min="4870" max="4870" width="7.85546875" style="294" customWidth="1"/>
    <col min="4871" max="4871" width="51.7109375" style="294" customWidth="1"/>
    <col min="4872" max="4872" width="21.28515625" style="294" bestFit="1" customWidth="1"/>
    <col min="4873" max="4873" width="24" style="294" customWidth="1"/>
    <col min="4874" max="4874" width="22.42578125" style="294" customWidth="1"/>
    <col min="4875" max="4875" width="30.5703125" style="294" customWidth="1"/>
    <col min="4876" max="4876" width="28.42578125" style="294" customWidth="1"/>
    <col min="4877" max="4877" width="30.28515625" style="294" customWidth="1"/>
    <col min="4878" max="5120" width="11.42578125" style="294"/>
    <col min="5121" max="5121" width="2.7109375" style="294" bestFit="1" customWidth="1"/>
    <col min="5122" max="5122" width="3.140625" style="294" customWidth="1"/>
    <col min="5123" max="5123" width="3.5703125" style="294" customWidth="1"/>
    <col min="5124" max="5124" width="3" style="294" bestFit="1" customWidth="1"/>
    <col min="5125" max="5125" width="60" style="294" customWidth="1"/>
    <col min="5126" max="5126" width="7.85546875" style="294" customWidth="1"/>
    <col min="5127" max="5127" width="51.7109375" style="294" customWidth="1"/>
    <col min="5128" max="5128" width="21.28515625" style="294" bestFit="1" customWidth="1"/>
    <col min="5129" max="5129" width="24" style="294" customWidth="1"/>
    <col min="5130" max="5130" width="22.42578125" style="294" customWidth="1"/>
    <col min="5131" max="5131" width="30.5703125" style="294" customWidth="1"/>
    <col min="5132" max="5132" width="28.42578125" style="294" customWidth="1"/>
    <col min="5133" max="5133" width="30.28515625" style="294" customWidth="1"/>
    <col min="5134" max="5376" width="11.42578125" style="294"/>
    <col min="5377" max="5377" width="2.7109375" style="294" bestFit="1" customWidth="1"/>
    <col min="5378" max="5378" width="3.140625" style="294" customWidth="1"/>
    <col min="5379" max="5379" width="3.5703125" style="294" customWidth="1"/>
    <col min="5380" max="5380" width="3" style="294" bestFit="1" customWidth="1"/>
    <col min="5381" max="5381" width="60" style="294" customWidth="1"/>
    <col min="5382" max="5382" width="7.85546875" style="294" customWidth="1"/>
    <col min="5383" max="5383" width="51.7109375" style="294" customWidth="1"/>
    <col min="5384" max="5384" width="21.28515625" style="294" bestFit="1" customWidth="1"/>
    <col min="5385" max="5385" width="24" style="294" customWidth="1"/>
    <col min="5386" max="5386" width="22.42578125" style="294" customWidth="1"/>
    <col min="5387" max="5387" width="30.5703125" style="294" customWidth="1"/>
    <col min="5388" max="5388" width="28.42578125" style="294" customWidth="1"/>
    <col min="5389" max="5389" width="30.28515625" style="294" customWidth="1"/>
    <col min="5390" max="5632" width="11.42578125" style="294"/>
    <col min="5633" max="5633" width="2.7109375" style="294" bestFit="1" customWidth="1"/>
    <col min="5634" max="5634" width="3.140625" style="294" customWidth="1"/>
    <col min="5635" max="5635" width="3.5703125" style="294" customWidth="1"/>
    <col min="5636" max="5636" width="3" style="294" bestFit="1" customWidth="1"/>
    <col min="5637" max="5637" width="60" style="294" customWidth="1"/>
    <col min="5638" max="5638" width="7.85546875" style="294" customWidth="1"/>
    <col min="5639" max="5639" width="51.7109375" style="294" customWidth="1"/>
    <col min="5640" max="5640" width="21.28515625" style="294" bestFit="1" customWidth="1"/>
    <col min="5641" max="5641" width="24" style="294" customWidth="1"/>
    <col min="5642" max="5642" width="22.42578125" style="294" customWidth="1"/>
    <col min="5643" max="5643" width="30.5703125" style="294" customWidth="1"/>
    <col min="5644" max="5644" width="28.42578125" style="294" customWidth="1"/>
    <col min="5645" max="5645" width="30.28515625" style="294" customWidth="1"/>
    <col min="5646" max="5888" width="11.42578125" style="294"/>
    <col min="5889" max="5889" width="2.7109375" style="294" bestFit="1" customWidth="1"/>
    <col min="5890" max="5890" width="3.140625" style="294" customWidth="1"/>
    <col min="5891" max="5891" width="3.5703125" style="294" customWidth="1"/>
    <col min="5892" max="5892" width="3" style="294" bestFit="1" customWidth="1"/>
    <col min="5893" max="5893" width="60" style="294" customWidth="1"/>
    <col min="5894" max="5894" width="7.85546875" style="294" customWidth="1"/>
    <col min="5895" max="5895" width="51.7109375" style="294" customWidth="1"/>
    <col min="5896" max="5896" width="21.28515625" style="294" bestFit="1" customWidth="1"/>
    <col min="5897" max="5897" width="24" style="294" customWidth="1"/>
    <col min="5898" max="5898" width="22.42578125" style="294" customWidth="1"/>
    <col min="5899" max="5899" width="30.5703125" style="294" customWidth="1"/>
    <col min="5900" max="5900" width="28.42578125" style="294" customWidth="1"/>
    <col min="5901" max="5901" width="30.28515625" style="294" customWidth="1"/>
    <col min="5902" max="6144" width="11.42578125" style="294"/>
    <col min="6145" max="6145" width="2.7109375" style="294" bestFit="1" customWidth="1"/>
    <col min="6146" max="6146" width="3.140625" style="294" customWidth="1"/>
    <col min="6147" max="6147" width="3.5703125" style="294" customWidth="1"/>
    <col min="6148" max="6148" width="3" style="294" bestFit="1" customWidth="1"/>
    <col min="6149" max="6149" width="60" style="294" customWidth="1"/>
    <col min="6150" max="6150" width="7.85546875" style="294" customWidth="1"/>
    <col min="6151" max="6151" width="51.7109375" style="294" customWidth="1"/>
    <col min="6152" max="6152" width="21.28515625" style="294" bestFit="1" customWidth="1"/>
    <col min="6153" max="6153" width="24" style="294" customWidth="1"/>
    <col min="6154" max="6154" width="22.42578125" style="294" customWidth="1"/>
    <col min="6155" max="6155" width="30.5703125" style="294" customWidth="1"/>
    <col min="6156" max="6156" width="28.42578125" style="294" customWidth="1"/>
    <col min="6157" max="6157" width="30.28515625" style="294" customWidth="1"/>
    <col min="6158" max="6400" width="11.42578125" style="294"/>
    <col min="6401" max="6401" width="2.7109375" style="294" bestFit="1" customWidth="1"/>
    <col min="6402" max="6402" width="3.140625" style="294" customWidth="1"/>
    <col min="6403" max="6403" width="3.5703125" style="294" customWidth="1"/>
    <col min="6404" max="6404" width="3" style="294" bestFit="1" customWidth="1"/>
    <col min="6405" max="6405" width="60" style="294" customWidth="1"/>
    <col min="6406" max="6406" width="7.85546875" style="294" customWidth="1"/>
    <col min="6407" max="6407" width="51.7109375" style="294" customWidth="1"/>
    <col min="6408" max="6408" width="21.28515625" style="294" bestFit="1" customWidth="1"/>
    <col min="6409" max="6409" width="24" style="294" customWidth="1"/>
    <col min="6410" max="6410" width="22.42578125" style="294" customWidth="1"/>
    <col min="6411" max="6411" width="30.5703125" style="294" customWidth="1"/>
    <col min="6412" max="6412" width="28.42578125" style="294" customWidth="1"/>
    <col min="6413" max="6413" width="30.28515625" style="294" customWidth="1"/>
    <col min="6414" max="6656" width="11.42578125" style="294"/>
    <col min="6657" max="6657" width="2.7109375" style="294" bestFit="1" customWidth="1"/>
    <col min="6658" max="6658" width="3.140625" style="294" customWidth="1"/>
    <col min="6659" max="6659" width="3.5703125" style="294" customWidth="1"/>
    <col min="6660" max="6660" width="3" style="294" bestFit="1" customWidth="1"/>
    <col min="6661" max="6661" width="60" style="294" customWidth="1"/>
    <col min="6662" max="6662" width="7.85546875" style="294" customWidth="1"/>
    <col min="6663" max="6663" width="51.7109375" style="294" customWidth="1"/>
    <col min="6664" max="6664" width="21.28515625" style="294" bestFit="1" customWidth="1"/>
    <col min="6665" max="6665" width="24" style="294" customWidth="1"/>
    <col min="6666" max="6666" width="22.42578125" style="294" customWidth="1"/>
    <col min="6667" max="6667" width="30.5703125" style="294" customWidth="1"/>
    <col min="6668" max="6668" width="28.42578125" style="294" customWidth="1"/>
    <col min="6669" max="6669" width="30.28515625" style="294" customWidth="1"/>
    <col min="6670" max="6912" width="11.42578125" style="294"/>
    <col min="6913" max="6913" width="2.7109375" style="294" bestFit="1" customWidth="1"/>
    <col min="6914" max="6914" width="3.140625" style="294" customWidth="1"/>
    <col min="6915" max="6915" width="3.5703125" style="294" customWidth="1"/>
    <col min="6916" max="6916" width="3" style="294" bestFit="1" customWidth="1"/>
    <col min="6917" max="6917" width="60" style="294" customWidth="1"/>
    <col min="6918" max="6918" width="7.85546875" style="294" customWidth="1"/>
    <col min="6919" max="6919" width="51.7109375" style="294" customWidth="1"/>
    <col min="6920" max="6920" width="21.28515625" style="294" bestFit="1" customWidth="1"/>
    <col min="6921" max="6921" width="24" style="294" customWidth="1"/>
    <col min="6922" max="6922" width="22.42578125" style="294" customWidth="1"/>
    <col min="6923" max="6923" width="30.5703125" style="294" customWidth="1"/>
    <col min="6924" max="6924" width="28.42578125" style="294" customWidth="1"/>
    <col min="6925" max="6925" width="30.28515625" style="294" customWidth="1"/>
    <col min="6926" max="7168" width="11.42578125" style="294"/>
    <col min="7169" max="7169" width="2.7109375" style="294" bestFit="1" customWidth="1"/>
    <col min="7170" max="7170" width="3.140625" style="294" customWidth="1"/>
    <col min="7171" max="7171" width="3.5703125" style="294" customWidth="1"/>
    <col min="7172" max="7172" width="3" style="294" bestFit="1" customWidth="1"/>
    <col min="7173" max="7173" width="60" style="294" customWidth="1"/>
    <col min="7174" max="7174" width="7.85546875" style="294" customWidth="1"/>
    <col min="7175" max="7175" width="51.7109375" style="294" customWidth="1"/>
    <col min="7176" max="7176" width="21.28515625" style="294" bestFit="1" customWidth="1"/>
    <col min="7177" max="7177" width="24" style="294" customWidth="1"/>
    <col min="7178" max="7178" width="22.42578125" style="294" customWidth="1"/>
    <col min="7179" max="7179" width="30.5703125" style="294" customWidth="1"/>
    <col min="7180" max="7180" width="28.42578125" style="294" customWidth="1"/>
    <col min="7181" max="7181" width="30.28515625" style="294" customWidth="1"/>
    <col min="7182" max="7424" width="11.42578125" style="294"/>
    <col min="7425" max="7425" width="2.7109375" style="294" bestFit="1" customWidth="1"/>
    <col min="7426" max="7426" width="3.140625" style="294" customWidth="1"/>
    <col min="7427" max="7427" width="3.5703125" style="294" customWidth="1"/>
    <col min="7428" max="7428" width="3" style="294" bestFit="1" customWidth="1"/>
    <col min="7429" max="7429" width="60" style="294" customWidth="1"/>
    <col min="7430" max="7430" width="7.85546875" style="294" customWidth="1"/>
    <col min="7431" max="7431" width="51.7109375" style="294" customWidth="1"/>
    <col min="7432" max="7432" width="21.28515625" style="294" bestFit="1" customWidth="1"/>
    <col min="7433" max="7433" width="24" style="294" customWidth="1"/>
    <col min="7434" max="7434" width="22.42578125" style="294" customWidth="1"/>
    <col min="7435" max="7435" width="30.5703125" style="294" customWidth="1"/>
    <col min="7436" max="7436" width="28.42578125" style="294" customWidth="1"/>
    <col min="7437" max="7437" width="30.28515625" style="294" customWidth="1"/>
    <col min="7438" max="7680" width="11.42578125" style="294"/>
    <col min="7681" max="7681" width="2.7109375" style="294" bestFit="1" customWidth="1"/>
    <col min="7682" max="7682" width="3.140625" style="294" customWidth="1"/>
    <col min="7683" max="7683" width="3.5703125" style="294" customWidth="1"/>
    <col min="7684" max="7684" width="3" style="294" bestFit="1" customWidth="1"/>
    <col min="7685" max="7685" width="60" style="294" customWidth="1"/>
    <col min="7686" max="7686" width="7.85546875" style="294" customWidth="1"/>
    <col min="7687" max="7687" width="51.7109375" style="294" customWidth="1"/>
    <col min="7688" max="7688" width="21.28515625" style="294" bestFit="1" customWidth="1"/>
    <col min="7689" max="7689" width="24" style="294" customWidth="1"/>
    <col min="7690" max="7690" width="22.42578125" style="294" customWidth="1"/>
    <col min="7691" max="7691" width="30.5703125" style="294" customWidth="1"/>
    <col min="7692" max="7692" width="28.42578125" style="294" customWidth="1"/>
    <col min="7693" max="7693" width="30.28515625" style="294" customWidth="1"/>
    <col min="7694" max="7936" width="11.42578125" style="294"/>
    <col min="7937" max="7937" width="2.7109375" style="294" bestFit="1" customWidth="1"/>
    <col min="7938" max="7938" width="3.140625" style="294" customWidth="1"/>
    <col min="7939" max="7939" width="3.5703125" style="294" customWidth="1"/>
    <col min="7940" max="7940" width="3" style="294" bestFit="1" customWidth="1"/>
    <col min="7941" max="7941" width="60" style="294" customWidth="1"/>
    <col min="7942" max="7942" width="7.85546875" style="294" customWidth="1"/>
    <col min="7943" max="7943" width="51.7109375" style="294" customWidth="1"/>
    <col min="7944" max="7944" width="21.28515625" style="294" bestFit="1" customWidth="1"/>
    <col min="7945" max="7945" width="24" style="294" customWidth="1"/>
    <col min="7946" max="7946" width="22.42578125" style="294" customWidth="1"/>
    <col min="7947" max="7947" width="30.5703125" style="294" customWidth="1"/>
    <col min="7948" max="7948" width="28.42578125" style="294" customWidth="1"/>
    <col min="7949" max="7949" width="30.28515625" style="294" customWidth="1"/>
    <col min="7950" max="8192" width="11.42578125" style="294"/>
    <col min="8193" max="8193" width="2.7109375" style="294" bestFit="1" customWidth="1"/>
    <col min="8194" max="8194" width="3.140625" style="294" customWidth="1"/>
    <col min="8195" max="8195" width="3.5703125" style="294" customWidth="1"/>
    <col min="8196" max="8196" width="3" style="294" bestFit="1" customWidth="1"/>
    <col min="8197" max="8197" width="60" style="294" customWidth="1"/>
    <col min="8198" max="8198" width="7.85546875" style="294" customWidth="1"/>
    <col min="8199" max="8199" width="51.7109375" style="294" customWidth="1"/>
    <col min="8200" max="8200" width="21.28515625" style="294" bestFit="1" customWidth="1"/>
    <col min="8201" max="8201" width="24" style="294" customWidth="1"/>
    <col min="8202" max="8202" width="22.42578125" style="294" customWidth="1"/>
    <col min="8203" max="8203" width="30.5703125" style="294" customWidth="1"/>
    <col min="8204" max="8204" width="28.42578125" style="294" customWidth="1"/>
    <col min="8205" max="8205" width="30.28515625" style="294" customWidth="1"/>
    <col min="8206" max="8448" width="11.42578125" style="294"/>
    <col min="8449" max="8449" width="2.7109375" style="294" bestFit="1" customWidth="1"/>
    <col min="8450" max="8450" width="3.140625" style="294" customWidth="1"/>
    <col min="8451" max="8451" width="3.5703125" style="294" customWidth="1"/>
    <col min="8452" max="8452" width="3" style="294" bestFit="1" customWidth="1"/>
    <col min="8453" max="8453" width="60" style="294" customWidth="1"/>
    <col min="8454" max="8454" width="7.85546875" style="294" customWidth="1"/>
    <col min="8455" max="8455" width="51.7109375" style="294" customWidth="1"/>
    <col min="8456" max="8456" width="21.28515625" style="294" bestFit="1" customWidth="1"/>
    <col min="8457" max="8457" width="24" style="294" customWidth="1"/>
    <col min="8458" max="8458" width="22.42578125" style="294" customWidth="1"/>
    <col min="8459" max="8459" width="30.5703125" style="294" customWidth="1"/>
    <col min="8460" max="8460" width="28.42578125" style="294" customWidth="1"/>
    <col min="8461" max="8461" width="30.28515625" style="294" customWidth="1"/>
    <col min="8462" max="8704" width="11.42578125" style="294"/>
    <col min="8705" max="8705" width="2.7109375" style="294" bestFit="1" customWidth="1"/>
    <col min="8706" max="8706" width="3.140625" style="294" customWidth="1"/>
    <col min="8707" max="8707" width="3.5703125" style="294" customWidth="1"/>
    <col min="8708" max="8708" width="3" style="294" bestFit="1" customWidth="1"/>
    <col min="8709" max="8709" width="60" style="294" customWidth="1"/>
    <col min="8710" max="8710" width="7.85546875" style="294" customWidth="1"/>
    <col min="8711" max="8711" width="51.7109375" style="294" customWidth="1"/>
    <col min="8712" max="8712" width="21.28515625" style="294" bestFit="1" customWidth="1"/>
    <col min="8713" max="8713" width="24" style="294" customWidth="1"/>
    <col min="8714" max="8714" width="22.42578125" style="294" customWidth="1"/>
    <col min="8715" max="8715" width="30.5703125" style="294" customWidth="1"/>
    <col min="8716" max="8716" width="28.42578125" style="294" customWidth="1"/>
    <col min="8717" max="8717" width="30.28515625" style="294" customWidth="1"/>
    <col min="8718" max="8960" width="11.42578125" style="294"/>
    <col min="8961" max="8961" width="2.7109375" style="294" bestFit="1" customWidth="1"/>
    <col min="8962" max="8962" width="3.140625" style="294" customWidth="1"/>
    <col min="8963" max="8963" width="3.5703125" style="294" customWidth="1"/>
    <col min="8964" max="8964" width="3" style="294" bestFit="1" customWidth="1"/>
    <col min="8965" max="8965" width="60" style="294" customWidth="1"/>
    <col min="8966" max="8966" width="7.85546875" style="294" customWidth="1"/>
    <col min="8967" max="8967" width="51.7109375" style="294" customWidth="1"/>
    <col min="8968" max="8968" width="21.28515625" style="294" bestFit="1" customWidth="1"/>
    <col min="8969" max="8969" width="24" style="294" customWidth="1"/>
    <col min="8970" max="8970" width="22.42578125" style="294" customWidth="1"/>
    <col min="8971" max="8971" width="30.5703125" style="294" customWidth="1"/>
    <col min="8972" max="8972" width="28.42578125" style="294" customWidth="1"/>
    <col min="8973" max="8973" width="30.28515625" style="294" customWidth="1"/>
    <col min="8974" max="9216" width="11.42578125" style="294"/>
    <col min="9217" max="9217" width="2.7109375" style="294" bestFit="1" customWidth="1"/>
    <col min="9218" max="9218" width="3.140625" style="294" customWidth="1"/>
    <col min="9219" max="9219" width="3.5703125" style="294" customWidth="1"/>
    <col min="9220" max="9220" width="3" style="294" bestFit="1" customWidth="1"/>
    <col min="9221" max="9221" width="60" style="294" customWidth="1"/>
    <col min="9222" max="9222" width="7.85546875" style="294" customWidth="1"/>
    <col min="9223" max="9223" width="51.7109375" style="294" customWidth="1"/>
    <col min="9224" max="9224" width="21.28515625" style="294" bestFit="1" customWidth="1"/>
    <col min="9225" max="9225" width="24" style="294" customWidth="1"/>
    <col min="9226" max="9226" width="22.42578125" style="294" customWidth="1"/>
    <col min="9227" max="9227" width="30.5703125" style="294" customWidth="1"/>
    <col min="9228" max="9228" width="28.42578125" style="294" customWidth="1"/>
    <col min="9229" max="9229" width="30.28515625" style="294" customWidth="1"/>
    <col min="9230" max="9472" width="11.42578125" style="294"/>
    <col min="9473" max="9473" width="2.7109375" style="294" bestFit="1" customWidth="1"/>
    <col min="9474" max="9474" width="3.140625" style="294" customWidth="1"/>
    <col min="9475" max="9475" width="3.5703125" style="294" customWidth="1"/>
    <col min="9476" max="9476" width="3" style="294" bestFit="1" customWidth="1"/>
    <col min="9477" max="9477" width="60" style="294" customWidth="1"/>
    <col min="9478" max="9478" width="7.85546875" style="294" customWidth="1"/>
    <col min="9479" max="9479" width="51.7109375" style="294" customWidth="1"/>
    <col min="9480" max="9480" width="21.28515625" style="294" bestFit="1" customWidth="1"/>
    <col min="9481" max="9481" width="24" style="294" customWidth="1"/>
    <col min="9482" max="9482" width="22.42578125" style="294" customWidth="1"/>
    <col min="9483" max="9483" width="30.5703125" style="294" customWidth="1"/>
    <col min="9484" max="9484" width="28.42578125" style="294" customWidth="1"/>
    <col min="9485" max="9485" width="30.28515625" style="294" customWidth="1"/>
    <col min="9486" max="9728" width="11.42578125" style="294"/>
    <col min="9729" max="9729" width="2.7109375" style="294" bestFit="1" customWidth="1"/>
    <col min="9730" max="9730" width="3.140625" style="294" customWidth="1"/>
    <col min="9731" max="9731" width="3.5703125" style="294" customWidth="1"/>
    <col min="9732" max="9732" width="3" style="294" bestFit="1" customWidth="1"/>
    <col min="9733" max="9733" width="60" style="294" customWidth="1"/>
    <col min="9734" max="9734" width="7.85546875" style="294" customWidth="1"/>
    <col min="9735" max="9735" width="51.7109375" style="294" customWidth="1"/>
    <col min="9736" max="9736" width="21.28515625" style="294" bestFit="1" customWidth="1"/>
    <col min="9737" max="9737" width="24" style="294" customWidth="1"/>
    <col min="9738" max="9738" width="22.42578125" style="294" customWidth="1"/>
    <col min="9739" max="9739" width="30.5703125" style="294" customWidth="1"/>
    <col min="9740" max="9740" width="28.42578125" style="294" customWidth="1"/>
    <col min="9741" max="9741" width="30.28515625" style="294" customWidth="1"/>
    <col min="9742" max="9984" width="11.42578125" style="294"/>
    <col min="9985" max="9985" width="2.7109375" style="294" bestFit="1" customWidth="1"/>
    <col min="9986" max="9986" width="3.140625" style="294" customWidth="1"/>
    <col min="9987" max="9987" width="3.5703125" style="294" customWidth="1"/>
    <col min="9988" max="9988" width="3" style="294" bestFit="1" customWidth="1"/>
    <col min="9989" max="9989" width="60" style="294" customWidth="1"/>
    <col min="9990" max="9990" width="7.85546875" style="294" customWidth="1"/>
    <col min="9991" max="9991" width="51.7109375" style="294" customWidth="1"/>
    <col min="9992" max="9992" width="21.28515625" style="294" bestFit="1" customWidth="1"/>
    <col min="9993" max="9993" width="24" style="294" customWidth="1"/>
    <col min="9994" max="9994" width="22.42578125" style="294" customWidth="1"/>
    <col min="9995" max="9995" width="30.5703125" style="294" customWidth="1"/>
    <col min="9996" max="9996" width="28.42578125" style="294" customWidth="1"/>
    <col min="9997" max="9997" width="30.28515625" style="294" customWidth="1"/>
    <col min="9998" max="10240" width="11.42578125" style="294"/>
    <col min="10241" max="10241" width="2.7109375" style="294" bestFit="1" customWidth="1"/>
    <col min="10242" max="10242" width="3.140625" style="294" customWidth="1"/>
    <col min="10243" max="10243" width="3.5703125" style="294" customWidth="1"/>
    <col min="10244" max="10244" width="3" style="294" bestFit="1" customWidth="1"/>
    <col min="10245" max="10245" width="60" style="294" customWidth="1"/>
    <col min="10246" max="10246" width="7.85546875" style="294" customWidth="1"/>
    <col min="10247" max="10247" width="51.7109375" style="294" customWidth="1"/>
    <col min="10248" max="10248" width="21.28515625" style="294" bestFit="1" customWidth="1"/>
    <col min="10249" max="10249" width="24" style="294" customWidth="1"/>
    <col min="10250" max="10250" width="22.42578125" style="294" customWidth="1"/>
    <col min="10251" max="10251" width="30.5703125" style="294" customWidth="1"/>
    <col min="10252" max="10252" width="28.42578125" style="294" customWidth="1"/>
    <col min="10253" max="10253" width="30.28515625" style="294" customWidth="1"/>
    <col min="10254" max="10496" width="11.42578125" style="294"/>
    <col min="10497" max="10497" width="2.7109375" style="294" bestFit="1" customWidth="1"/>
    <col min="10498" max="10498" width="3.140625" style="294" customWidth="1"/>
    <col min="10499" max="10499" width="3.5703125" style="294" customWidth="1"/>
    <col min="10500" max="10500" width="3" style="294" bestFit="1" customWidth="1"/>
    <col min="10501" max="10501" width="60" style="294" customWidth="1"/>
    <col min="10502" max="10502" width="7.85546875" style="294" customWidth="1"/>
    <col min="10503" max="10503" width="51.7109375" style="294" customWidth="1"/>
    <col min="10504" max="10504" width="21.28515625" style="294" bestFit="1" customWidth="1"/>
    <col min="10505" max="10505" width="24" style="294" customWidth="1"/>
    <col min="10506" max="10506" width="22.42578125" style="294" customWidth="1"/>
    <col min="10507" max="10507" width="30.5703125" style="294" customWidth="1"/>
    <col min="10508" max="10508" width="28.42578125" style="294" customWidth="1"/>
    <col min="10509" max="10509" width="30.28515625" style="294" customWidth="1"/>
    <col min="10510" max="10752" width="11.42578125" style="294"/>
    <col min="10753" max="10753" width="2.7109375" style="294" bestFit="1" customWidth="1"/>
    <col min="10754" max="10754" width="3.140625" style="294" customWidth="1"/>
    <col min="10755" max="10755" width="3.5703125" style="294" customWidth="1"/>
    <col min="10756" max="10756" width="3" style="294" bestFit="1" customWidth="1"/>
    <col min="10757" max="10757" width="60" style="294" customWidth="1"/>
    <col min="10758" max="10758" width="7.85546875" style="294" customWidth="1"/>
    <col min="10759" max="10759" width="51.7109375" style="294" customWidth="1"/>
    <col min="10760" max="10760" width="21.28515625" style="294" bestFit="1" customWidth="1"/>
    <col min="10761" max="10761" width="24" style="294" customWidth="1"/>
    <col min="10762" max="10762" width="22.42578125" style="294" customWidth="1"/>
    <col min="10763" max="10763" width="30.5703125" style="294" customWidth="1"/>
    <col min="10764" max="10764" width="28.42578125" style="294" customWidth="1"/>
    <col min="10765" max="10765" width="30.28515625" style="294" customWidth="1"/>
    <col min="10766" max="11008" width="11.42578125" style="294"/>
    <col min="11009" max="11009" width="2.7109375" style="294" bestFit="1" customWidth="1"/>
    <col min="11010" max="11010" width="3.140625" style="294" customWidth="1"/>
    <col min="11011" max="11011" width="3.5703125" style="294" customWidth="1"/>
    <col min="11012" max="11012" width="3" style="294" bestFit="1" customWidth="1"/>
    <col min="11013" max="11013" width="60" style="294" customWidth="1"/>
    <col min="11014" max="11014" width="7.85546875" style="294" customWidth="1"/>
    <col min="11015" max="11015" width="51.7109375" style="294" customWidth="1"/>
    <col min="11016" max="11016" width="21.28515625" style="294" bestFit="1" customWidth="1"/>
    <col min="11017" max="11017" width="24" style="294" customWidth="1"/>
    <col min="11018" max="11018" width="22.42578125" style="294" customWidth="1"/>
    <col min="11019" max="11019" width="30.5703125" style="294" customWidth="1"/>
    <col min="11020" max="11020" width="28.42578125" style="294" customWidth="1"/>
    <col min="11021" max="11021" width="30.28515625" style="294" customWidth="1"/>
    <col min="11022" max="11264" width="11.42578125" style="294"/>
    <col min="11265" max="11265" width="2.7109375" style="294" bestFit="1" customWidth="1"/>
    <col min="11266" max="11266" width="3.140625" style="294" customWidth="1"/>
    <col min="11267" max="11267" width="3.5703125" style="294" customWidth="1"/>
    <col min="11268" max="11268" width="3" style="294" bestFit="1" customWidth="1"/>
    <col min="11269" max="11269" width="60" style="294" customWidth="1"/>
    <col min="11270" max="11270" width="7.85546875" style="294" customWidth="1"/>
    <col min="11271" max="11271" width="51.7109375" style="294" customWidth="1"/>
    <col min="11272" max="11272" width="21.28515625" style="294" bestFit="1" customWidth="1"/>
    <col min="11273" max="11273" width="24" style="294" customWidth="1"/>
    <col min="11274" max="11274" width="22.42578125" style="294" customWidth="1"/>
    <col min="11275" max="11275" width="30.5703125" style="294" customWidth="1"/>
    <col min="11276" max="11276" width="28.42578125" style="294" customWidth="1"/>
    <col min="11277" max="11277" width="30.28515625" style="294" customWidth="1"/>
    <col min="11278" max="11520" width="11.42578125" style="294"/>
    <col min="11521" max="11521" width="2.7109375" style="294" bestFit="1" customWidth="1"/>
    <col min="11522" max="11522" width="3.140625" style="294" customWidth="1"/>
    <col min="11523" max="11523" width="3.5703125" style="294" customWidth="1"/>
    <col min="11524" max="11524" width="3" style="294" bestFit="1" customWidth="1"/>
    <col min="11525" max="11525" width="60" style="294" customWidth="1"/>
    <col min="11526" max="11526" width="7.85546875" style="294" customWidth="1"/>
    <col min="11527" max="11527" width="51.7109375" style="294" customWidth="1"/>
    <col min="11528" max="11528" width="21.28515625" style="294" bestFit="1" customWidth="1"/>
    <col min="11529" max="11529" width="24" style="294" customWidth="1"/>
    <col min="11530" max="11530" width="22.42578125" style="294" customWidth="1"/>
    <col min="11531" max="11531" width="30.5703125" style="294" customWidth="1"/>
    <col min="11532" max="11532" width="28.42578125" style="294" customWidth="1"/>
    <col min="11533" max="11533" width="30.28515625" style="294" customWidth="1"/>
    <col min="11534" max="11776" width="11.42578125" style="294"/>
    <col min="11777" max="11777" width="2.7109375" style="294" bestFit="1" customWidth="1"/>
    <col min="11778" max="11778" width="3.140625" style="294" customWidth="1"/>
    <col min="11779" max="11779" width="3.5703125" style="294" customWidth="1"/>
    <col min="11780" max="11780" width="3" style="294" bestFit="1" customWidth="1"/>
    <col min="11781" max="11781" width="60" style="294" customWidth="1"/>
    <col min="11782" max="11782" width="7.85546875" style="294" customWidth="1"/>
    <col min="11783" max="11783" width="51.7109375" style="294" customWidth="1"/>
    <col min="11784" max="11784" width="21.28515625" style="294" bestFit="1" customWidth="1"/>
    <col min="11785" max="11785" width="24" style="294" customWidth="1"/>
    <col min="11786" max="11786" width="22.42578125" style="294" customWidth="1"/>
    <col min="11787" max="11787" width="30.5703125" style="294" customWidth="1"/>
    <col min="11788" max="11788" width="28.42578125" style="294" customWidth="1"/>
    <col min="11789" max="11789" width="30.28515625" style="294" customWidth="1"/>
    <col min="11790" max="12032" width="11.42578125" style="294"/>
    <col min="12033" max="12033" width="2.7109375" style="294" bestFit="1" customWidth="1"/>
    <col min="12034" max="12034" width="3.140625" style="294" customWidth="1"/>
    <col min="12035" max="12035" width="3.5703125" style="294" customWidth="1"/>
    <col min="12036" max="12036" width="3" style="294" bestFit="1" customWidth="1"/>
    <col min="12037" max="12037" width="60" style="294" customWidth="1"/>
    <col min="12038" max="12038" width="7.85546875" style="294" customWidth="1"/>
    <col min="12039" max="12039" width="51.7109375" style="294" customWidth="1"/>
    <col min="12040" max="12040" width="21.28515625" style="294" bestFit="1" customWidth="1"/>
    <col min="12041" max="12041" width="24" style="294" customWidth="1"/>
    <col min="12042" max="12042" width="22.42578125" style="294" customWidth="1"/>
    <col min="12043" max="12043" width="30.5703125" style="294" customWidth="1"/>
    <col min="12044" max="12044" width="28.42578125" style="294" customWidth="1"/>
    <col min="12045" max="12045" width="30.28515625" style="294" customWidth="1"/>
    <col min="12046" max="12288" width="11.42578125" style="294"/>
    <col min="12289" max="12289" width="2.7109375" style="294" bestFit="1" customWidth="1"/>
    <col min="12290" max="12290" width="3.140625" style="294" customWidth="1"/>
    <col min="12291" max="12291" width="3.5703125" style="294" customWidth="1"/>
    <col min="12292" max="12292" width="3" style="294" bestFit="1" customWidth="1"/>
    <col min="12293" max="12293" width="60" style="294" customWidth="1"/>
    <col min="12294" max="12294" width="7.85546875" style="294" customWidth="1"/>
    <col min="12295" max="12295" width="51.7109375" style="294" customWidth="1"/>
    <col min="12296" max="12296" width="21.28515625" style="294" bestFit="1" customWidth="1"/>
    <col min="12297" max="12297" width="24" style="294" customWidth="1"/>
    <col min="12298" max="12298" width="22.42578125" style="294" customWidth="1"/>
    <col min="12299" max="12299" width="30.5703125" style="294" customWidth="1"/>
    <col min="12300" max="12300" width="28.42578125" style="294" customWidth="1"/>
    <col min="12301" max="12301" width="30.28515625" style="294" customWidth="1"/>
    <col min="12302" max="12544" width="11.42578125" style="294"/>
    <col min="12545" max="12545" width="2.7109375" style="294" bestFit="1" customWidth="1"/>
    <col min="12546" max="12546" width="3.140625" style="294" customWidth="1"/>
    <col min="12547" max="12547" width="3.5703125" style="294" customWidth="1"/>
    <col min="12548" max="12548" width="3" style="294" bestFit="1" customWidth="1"/>
    <col min="12549" max="12549" width="60" style="294" customWidth="1"/>
    <col min="12550" max="12550" width="7.85546875" style="294" customWidth="1"/>
    <col min="12551" max="12551" width="51.7109375" style="294" customWidth="1"/>
    <col min="12552" max="12552" width="21.28515625" style="294" bestFit="1" customWidth="1"/>
    <col min="12553" max="12553" width="24" style="294" customWidth="1"/>
    <col min="12554" max="12554" width="22.42578125" style="294" customWidth="1"/>
    <col min="12555" max="12555" width="30.5703125" style="294" customWidth="1"/>
    <col min="12556" max="12556" width="28.42578125" style="294" customWidth="1"/>
    <col min="12557" max="12557" width="30.28515625" style="294" customWidth="1"/>
    <col min="12558" max="12800" width="11.42578125" style="294"/>
    <col min="12801" max="12801" width="2.7109375" style="294" bestFit="1" customWidth="1"/>
    <col min="12802" max="12802" width="3.140625" style="294" customWidth="1"/>
    <col min="12803" max="12803" width="3.5703125" style="294" customWidth="1"/>
    <col min="12804" max="12804" width="3" style="294" bestFit="1" customWidth="1"/>
    <col min="12805" max="12805" width="60" style="294" customWidth="1"/>
    <col min="12806" max="12806" width="7.85546875" style="294" customWidth="1"/>
    <col min="12807" max="12807" width="51.7109375" style="294" customWidth="1"/>
    <col min="12808" max="12808" width="21.28515625" style="294" bestFit="1" customWidth="1"/>
    <col min="12809" max="12809" width="24" style="294" customWidth="1"/>
    <col min="12810" max="12810" width="22.42578125" style="294" customWidth="1"/>
    <col min="12811" max="12811" width="30.5703125" style="294" customWidth="1"/>
    <col min="12812" max="12812" width="28.42578125" style="294" customWidth="1"/>
    <col min="12813" max="12813" width="30.28515625" style="294" customWidth="1"/>
    <col min="12814" max="13056" width="11.42578125" style="294"/>
    <col min="13057" max="13057" width="2.7109375" style="294" bestFit="1" customWidth="1"/>
    <col min="13058" max="13058" width="3.140625" style="294" customWidth="1"/>
    <col min="13059" max="13059" width="3.5703125" style="294" customWidth="1"/>
    <col min="13060" max="13060" width="3" style="294" bestFit="1" customWidth="1"/>
    <col min="13061" max="13061" width="60" style="294" customWidth="1"/>
    <col min="13062" max="13062" width="7.85546875" style="294" customWidth="1"/>
    <col min="13063" max="13063" width="51.7109375" style="294" customWidth="1"/>
    <col min="13064" max="13064" width="21.28515625" style="294" bestFit="1" customWidth="1"/>
    <col min="13065" max="13065" width="24" style="294" customWidth="1"/>
    <col min="13066" max="13066" width="22.42578125" style="294" customWidth="1"/>
    <col min="13067" max="13067" width="30.5703125" style="294" customWidth="1"/>
    <col min="13068" max="13068" width="28.42578125" style="294" customWidth="1"/>
    <col min="13069" max="13069" width="30.28515625" style="294" customWidth="1"/>
    <col min="13070" max="13312" width="11.42578125" style="294"/>
    <col min="13313" max="13313" width="2.7109375" style="294" bestFit="1" customWidth="1"/>
    <col min="13314" max="13314" width="3.140625" style="294" customWidth="1"/>
    <col min="13315" max="13315" width="3.5703125" style="294" customWidth="1"/>
    <col min="13316" max="13316" width="3" style="294" bestFit="1" customWidth="1"/>
    <col min="13317" max="13317" width="60" style="294" customWidth="1"/>
    <col min="13318" max="13318" width="7.85546875" style="294" customWidth="1"/>
    <col min="13319" max="13319" width="51.7109375" style="294" customWidth="1"/>
    <col min="13320" max="13320" width="21.28515625" style="294" bestFit="1" customWidth="1"/>
    <col min="13321" max="13321" width="24" style="294" customWidth="1"/>
    <col min="13322" max="13322" width="22.42578125" style="294" customWidth="1"/>
    <col min="13323" max="13323" width="30.5703125" style="294" customWidth="1"/>
    <col min="13324" max="13324" width="28.42578125" style="294" customWidth="1"/>
    <col min="13325" max="13325" width="30.28515625" style="294" customWidth="1"/>
    <col min="13326" max="13568" width="11.42578125" style="294"/>
    <col min="13569" max="13569" width="2.7109375" style="294" bestFit="1" customWidth="1"/>
    <col min="13570" max="13570" width="3.140625" style="294" customWidth="1"/>
    <col min="13571" max="13571" width="3.5703125" style="294" customWidth="1"/>
    <col min="13572" max="13572" width="3" style="294" bestFit="1" customWidth="1"/>
    <col min="13573" max="13573" width="60" style="294" customWidth="1"/>
    <col min="13574" max="13574" width="7.85546875" style="294" customWidth="1"/>
    <col min="13575" max="13575" width="51.7109375" style="294" customWidth="1"/>
    <col min="13576" max="13576" width="21.28515625" style="294" bestFit="1" customWidth="1"/>
    <col min="13577" max="13577" width="24" style="294" customWidth="1"/>
    <col min="13578" max="13578" width="22.42578125" style="294" customWidth="1"/>
    <col min="13579" max="13579" width="30.5703125" style="294" customWidth="1"/>
    <col min="13580" max="13580" width="28.42578125" style="294" customWidth="1"/>
    <col min="13581" max="13581" width="30.28515625" style="294" customWidth="1"/>
    <col min="13582" max="13824" width="11.42578125" style="294"/>
    <col min="13825" max="13825" width="2.7109375" style="294" bestFit="1" customWidth="1"/>
    <col min="13826" max="13826" width="3.140625" style="294" customWidth="1"/>
    <col min="13827" max="13827" width="3.5703125" style="294" customWidth="1"/>
    <col min="13828" max="13828" width="3" style="294" bestFit="1" customWidth="1"/>
    <col min="13829" max="13829" width="60" style="294" customWidth="1"/>
    <col min="13830" max="13830" width="7.85546875" style="294" customWidth="1"/>
    <col min="13831" max="13831" width="51.7109375" style="294" customWidth="1"/>
    <col min="13832" max="13832" width="21.28515625" style="294" bestFit="1" customWidth="1"/>
    <col min="13833" max="13833" width="24" style="294" customWidth="1"/>
    <col min="13834" max="13834" width="22.42578125" style="294" customWidth="1"/>
    <col min="13835" max="13835" width="30.5703125" style="294" customWidth="1"/>
    <col min="13836" max="13836" width="28.42578125" style="294" customWidth="1"/>
    <col min="13837" max="13837" width="30.28515625" style="294" customWidth="1"/>
    <col min="13838" max="14080" width="11.42578125" style="294"/>
    <col min="14081" max="14081" width="2.7109375" style="294" bestFit="1" customWidth="1"/>
    <col min="14082" max="14082" width="3.140625" style="294" customWidth="1"/>
    <col min="14083" max="14083" width="3.5703125" style="294" customWidth="1"/>
    <col min="14084" max="14084" width="3" style="294" bestFit="1" customWidth="1"/>
    <col min="14085" max="14085" width="60" style="294" customWidth="1"/>
    <col min="14086" max="14086" width="7.85546875" style="294" customWidth="1"/>
    <col min="14087" max="14087" width="51.7109375" style="294" customWidth="1"/>
    <col min="14088" max="14088" width="21.28515625" style="294" bestFit="1" customWidth="1"/>
    <col min="14089" max="14089" width="24" style="294" customWidth="1"/>
    <col min="14090" max="14090" width="22.42578125" style="294" customWidth="1"/>
    <col min="14091" max="14091" width="30.5703125" style="294" customWidth="1"/>
    <col min="14092" max="14092" width="28.42578125" style="294" customWidth="1"/>
    <col min="14093" max="14093" width="30.28515625" style="294" customWidth="1"/>
    <col min="14094" max="14336" width="11.42578125" style="294"/>
    <col min="14337" max="14337" width="2.7109375" style="294" bestFit="1" customWidth="1"/>
    <col min="14338" max="14338" width="3.140625" style="294" customWidth="1"/>
    <col min="14339" max="14339" width="3.5703125" style="294" customWidth="1"/>
    <col min="14340" max="14340" width="3" style="294" bestFit="1" customWidth="1"/>
    <col min="14341" max="14341" width="60" style="294" customWidth="1"/>
    <col min="14342" max="14342" width="7.85546875" style="294" customWidth="1"/>
    <col min="14343" max="14343" width="51.7109375" style="294" customWidth="1"/>
    <col min="14344" max="14344" width="21.28515625" style="294" bestFit="1" customWidth="1"/>
    <col min="14345" max="14345" width="24" style="294" customWidth="1"/>
    <col min="14346" max="14346" width="22.42578125" style="294" customWidth="1"/>
    <col min="14347" max="14347" width="30.5703125" style="294" customWidth="1"/>
    <col min="14348" max="14348" width="28.42578125" style="294" customWidth="1"/>
    <col min="14349" max="14349" width="30.28515625" style="294" customWidth="1"/>
    <col min="14350" max="14592" width="11.42578125" style="294"/>
    <col min="14593" max="14593" width="2.7109375" style="294" bestFit="1" customWidth="1"/>
    <col min="14594" max="14594" width="3.140625" style="294" customWidth="1"/>
    <col min="14595" max="14595" width="3.5703125" style="294" customWidth="1"/>
    <col min="14596" max="14596" width="3" style="294" bestFit="1" customWidth="1"/>
    <col min="14597" max="14597" width="60" style="294" customWidth="1"/>
    <col min="14598" max="14598" width="7.85546875" style="294" customWidth="1"/>
    <col min="14599" max="14599" width="51.7109375" style="294" customWidth="1"/>
    <col min="14600" max="14600" width="21.28515625" style="294" bestFit="1" customWidth="1"/>
    <col min="14601" max="14601" width="24" style="294" customWidth="1"/>
    <col min="14602" max="14602" width="22.42578125" style="294" customWidth="1"/>
    <col min="14603" max="14603" width="30.5703125" style="294" customWidth="1"/>
    <col min="14604" max="14604" width="28.42578125" style="294" customWidth="1"/>
    <col min="14605" max="14605" width="30.28515625" style="294" customWidth="1"/>
    <col min="14606" max="14848" width="11.42578125" style="294"/>
    <col min="14849" max="14849" width="2.7109375" style="294" bestFit="1" customWidth="1"/>
    <col min="14850" max="14850" width="3.140625" style="294" customWidth="1"/>
    <col min="14851" max="14851" width="3.5703125" style="294" customWidth="1"/>
    <col min="14852" max="14852" width="3" style="294" bestFit="1" customWidth="1"/>
    <col min="14853" max="14853" width="60" style="294" customWidth="1"/>
    <col min="14854" max="14854" width="7.85546875" style="294" customWidth="1"/>
    <col min="14855" max="14855" width="51.7109375" style="294" customWidth="1"/>
    <col min="14856" max="14856" width="21.28515625" style="294" bestFit="1" customWidth="1"/>
    <col min="14857" max="14857" width="24" style="294" customWidth="1"/>
    <col min="14858" max="14858" width="22.42578125" style="294" customWidth="1"/>
    <col min="14859" max="14859" width="30.5703125" style="294" customWidth="1"/>
    <col min="14860" max="14860" width="28.42578125" style="294" customWidth="1"/>
    <col min="14861" max="14861" width="30.28515625" style="294" customWidth="1"/>
    <col min="14862" max="15104" width="11.42578125" style="294"/>
    <col min="15105" max="15105" width="2.7109375" style="294" bestFit="1" customWidth="1"/>
    <col min="15106" max="15106" width="3.140625" style="294" customWidth="1"/>
    <col min="15107" max="15107" width="3.5703125" style="294" customWidth="1"/>
    <col min="15108" max="15108" width="3" style="294" bestFit="1" customWidth="1"/>
    <col min="15109" max="15109" width="60" style="294" customWidth="1"/>
    <col min="15110" max="15110" width="7.85546875" style="294" customWidth="1"/>
    <col min="15111" max="15111" width="51.7109375" style="294" customWidth="1"/>
    <col min="15112" max="15112" width="21.28515625" style="294" bestFit="1" customWidth="1"/>
    <col min="15113" max="15113" width="24" style="294" customWidth="1"/>
    <col min="15114" max="15114" width="22.42578125" style="294" customWidth="1"/>
    <col min="15115" max="15115" width="30.5703125" style="294" customWidth="1"/>
    <col min="15116" max="15116" width="28.42578125" style="294" customWidth="1"/>
    <col min="15117" max="15117" width="30.28515625" style="294" customWidth="1"/>
    <col min="15118" max="15360" width="11.42578125" style="294"/>
    <col min="15361" max="15361" width="2.7109375" style="294" bestFit="1" customWidth="1"/>
    <col min="15362" max="15362" width="3.140625" style="294" customWidth="1"/>
    <col min="15363" max="15363" width="3.5703125" style="294" customWidth="1"/>
    <col min="15364" max="15364" width="3" style="294" bestFit="1" customWidth="1"/>
    <col min="15365" max="15365" width="60" style="294" customWidth="1"/>
    <col min="15366" max="15366" width="7.85546875" style="294" customWidth="1"/>
    <col min="15367" max="15367" width="51.7109375" style="294" customWidth="1"/>
    <col min="15368" max="15368" width="21.28515625" style="294" bestFit="1" customWidth="1"/>
    <col min="15369" max="15369" width="24" style="294" customWidth="1"/>
    <col min="15370" max="15370" width="22.42578125" style="294" customWidth="1"/>
    <col min="15371" max="15371" width="30.5703125" style="294" customWidth="1"/>
    <col min="15372" max="15372" width="28.42578125" style="294" customWidth="1"/>
    <col min="15373" max="15373" width="30.28515625" style="294" customWidth="1"/>
    <col min="15374" max="15616" width="11.42578125" style="294"/>
    <col min="15617" max="15617" width="2.7109375" style="294" bestFit="1" customWidth="1"/>
    <col min="15618" max="15618" width="3.140625" style="294" customWidth="1"/>
    <col min="15619" max="15619" width="3.5703125" style="294" customWidth="1"/>
    <col min="15620" max="15620" width="3" style="294" bestFit="1" customWidth="1"/>
    <col min="15621" max="15621" width="60" style="294" customWidth="1"/>
    <col min="15622" max="15622" width="7.85546875" style="294" customWidth="1"/>
    <col min="15623" max="15623" width="51.7109375" style="294" customWidth="1"/>
    <col min="15624" max="15624" width="21.28515625" style="294" bestFit="1" customWidth="1"/>
    <col min="15625" max="15625" width="24" style="294" customWidth="1"/>
    <col min="15626" max="15626" width="22.42578125" style="294" customWidth="1"/>
    <col min="15627" max="15627" width="30.5703125" style="294" customWidth="1"/>
    <col min="15628" max="15628" width="28.42578125" style="294" customWidth="1"/>
    <col min="15629" max="15629" width="30.28515625" style="294" customWidth="1"/>
    <col min="15630" max="15872" width="11.42578125" style="294"/>
    <col min="15873" max="15873" width="2.7109375" style="294" bestFit="1" customWidth="1"/>
    <col min="15874" max="15874" width="3.140625" style="294" customWidth="1"/>
    <col min="15875" max="15875" width="3.5703125" style="294" customWidth="1"/>
    <col min="15876" max="15876" width="3" style="294" bestFit="1" customWidth="1"/>
    <col min="15877" max="15877" width="60" style="294" customWidth="1"/>
    <col min="15878" max="15878" width="7.85546875" style="294" customWidth="1"/>
    <col min="15879" max="15879" width="51.7109375" style="294" customWidth="1"/>
    <col min="15880" max="15880" width="21.28515625" style="294" bestFit="1" customWidth="1"/>
    <col min="15881" max="15881" width="24" style="294" customWidth="1"/>
    <col min="15882" max="15882" width="22.42578125" style="294" customWidth="1"/>
    <col min="15883" max="15883" width="30.5703125" style="294" customWidth="1"/>
    <col min="15884" max="15884" width="28.42578125" style="294" customWidth="1"/>
    <col min="15885" max="15885" width="30.28515625" style="294" customWidth="1"/>
    <col min="15886" max="16128" width="11.42578125" style="294"/>
    <col min="16129" max="16129" width="2.7109375" style="294" bestFit="1" customWidth="1"/>
    <col min="16130" max="16130" width="3.140625" style="294" customWidth="1"/>
    <col min="16131" max="16131" width="3.5703125" style="294" customWidth="1"/>
    <col min="16132" max="16132" width="3" style="294" bestFit="1" customWidth="1"/>
    <col min="16133" max="16133" width="60" style="294" customWidth="1"/>
    <col min="16134" max="16134" width="7.85546875" style="294" customWidth="1"/>
    <col min="16135" max="16135" width="51.7109375" style="294" customWidth="1"/>
    <col min="16136" max="16136" width="21.28515625" style="294" bestFit="1" customWidth="1"/>
    <col min="16137" max="16137" width="24" style="294" customWidth="1"/>
    <col min="16138" max="16138" width="22.42578125" style="294" customWidth="1"/>
    <col min="16139" max="16139" width="30.5703125" style="294" customWidth="1"/>
    <col min="16140" max="16140" width="28.42578125" style="294" customWidth="1"/>
    <col min="16141" max="16141" width="30.28515625" style="294" customWidth="1"/>
    <col min="16142" max="16384" width="11.42578125" style="294"/>
  </cols>
  <sheetData>
    <row r="1" spans="1:14" s="242" customFormat="1" ht="30" customHeight="1" x14ac:dyDescent="0.2">
      <c r="A1" s="477" t="s">
        <v>303</v>
      </c>
      <c r="B1" s="478"/>
      <c r="C1" s="478"/>
      <c r="D1" s="478"/>
      <c r="E1" s="478"/>
      <c r="F1" s="478"/>
      <c r="G1" s="478"/>
      <c r="H1" s="478"/>
      <c r="I1" s="478"/>
      <c r="J1" s="208"/>
      <c r="K1" s="68"/>
      <c r="L1" s="241"/>
    </row>
    <row r="2" spans="1:14" s="245" customFormat="1" ht="72" customHeight="1" x14ac:dyDescent="0.2">
      <c r="A2" s="111" t="s">
        <v>6</v>
      </c>
      <c r="B2" s="111" t="s">
        <v>7</v>
      </c>
      <c r="C2" s="111" t="s">
        <v>8</v>
      </c>
      <c r="D2" s="111" t="s">
        <v>9</v>
      </c>
      <c r="E2" s="243" t="s">
        <v>10</v>
      </c>
      <c r="F2" s="431" t="s">
        <v>11</v>
      </c>
      <c r="G2" s="431" t="s">
        <v>12</v>
      </c>
      <c r="H2" s="1" t="s">
        <v>13</v>
      </c>
      <c r="I2" s="1" t="s">
        <v>14</v>
      </c>
      <c r="J2" s="87" t="s">
        <v>15</v>
      </c>
      <c r="K2" s="2" t="s">
        <v>16</v>
      </c>
      <c r="L2" s="244" t="s">
        <v>17</v>
      </c>
      <c r="M2" s="245" t="s">
        <v>18</v>
      </c>
    </row>
    <row r="3" spans="1:14" s="242" customFormat="1" ht="23.25" customHeight="1" thickBot="1" x14ac:dyDescent="0.25">
      <c r="A3" s="112">
        <v>1</v>
      </c>
      <c r="B3" s="113"/>
      <c r="C3" s="113"/>
      <c r="D3" s="114"/>
      <c r="E3" s="115" t="s">
        <v>19</v>
      </c>
      <c r="F3" s="432"/>
      <c r="G3" s="115"/>
      <c r="H3" s="3">
        <f>H4+H17+H47+H56+H61+H91+H98+H107+H120+H125</f>
        <v>96315444726</v>
      </c>
      <c r="I3" s="3">
        <f>I4+I17+I47+I56+I61+I91+I98+I107+I120+I125</f>
        <v>294107206091.20001</v>
      </c>
      <c r="J3" s="88">
        <f>H3+I3</f>
        <v>390422650817.20001</v>
      </c>
      <c r="K3" s="116"/>
      <c r="L3" s="246"/>
    </row>
    <row r="4" spans="1:14" s="242" customFormat="1" x14ac:dyDescent="0.2">
      <c r="A4" s="117">
        <v>1</v>
      </c>
      <c r="B4" s="118">
        <v>1</v>
      </c>
      <c r="C4" s="118"/>
      <c r="D4" s="118"/>
      <c r="E4" s="247" t="s">
        <v>20</v>
      </c>
      <c r="F4" s="433"/>
      <c r="G4" s="248"/>
      <c r="H4" s="249">
        <f>H5+H8+H14</f>
        <v>758062023</v>
      </c>
      <c r="I4" s="249">
        <f>I5+I8+I14</f>
        <v>152949052118</v>
      </c>
      <c r="J4" s="250">
        <f>H4+I4</f>
        <v>153707114141</v>
      </c>
      <c r="K4" s="8"/>
      <c r="L4" s="251"/>
    </row>
    <row r="5" spans="1:14" s="242" customFormat="1" ht="13.5" thickBot="1" x14ac:dyDescent="0.25">
      <c r="A5" s="119">
        <v>1</v>
      </c>
      <c r="B5" s="120">
        <v>1</v>
      </c>
      <c r="C5" s="120">
        <v>1</v>
      </c>
      <c r="D5" s="120"/>
      <c r="E5" s="121" t="s">
        <v>21</v>
      </c>
      <c r="F5" s="120"/>
      <c r="G5" s="123"/>
      <c r="H5" s="5">
        <f>+SUM(H6:H7)</f>
        <v>503842753</v>
      </c>
      <c r="I5" s="5">
        <f>+SUM(I6:I7)</f>
        <v>335000100</v>
      </c>
      <c r="J5" s="5">
        <f>+SUM(J6:J7)</f>
        <v>838842853</v>
      </c>
      <c r="K5" s="8"/>
      <c r="L5" s="251"/>
    </row>
    <row r="6" spans="1:14" s="209" customFormat="1" ht="25.5" x14ac:dyDescent="0.2">
      <c r="A6" s="124">
        <v>1</v>
      </c>
      <c r="B6" s="125">
        <v>1</v>
      </c>
      <c r="C6" s="125">
        <v>1</v>
      </c>
      <c r="D6" s="125">
        <v>1</v>
      </c>
      <c r="E6" s="15" t="s">
        <v>22</v>
      </c>
      <c r="F6" s="434">
        <v>2070</v>
      </c>
      <c r="G6" s="192" t="s">
        <v>313</v>
      </c>
      <c r="H6" s="386">
        <v>503842753</v>
      </c>
      <c r="I6" s="193">
        <v>335000100</v>
      </c>
      <c r="J6" s="191">
        <f>+I6+H6</f>
        <v>838842853</v>
      </c>
      <c r="K6" s="19" t="s">
        <v>23</v>
      </c>
      <c r="L6" s="252"/>
    </row>
    <row r="7" spans="1:14" s="242" customFormat="1" ht="13.5" customHeight="1" x14ac:dyDescent="0.2">
      <c r="A7" s="124">
        <v>1</v>
      </c>
      <c r="B7" s="125">
        <v>1</v>
      </c>
      <c r="C7" s="125">
        <v>1</v>
      </c>
      <c r="D7" s="125">
        <v>2</v>
      </c>
      <c r="E7" s="18" t="s">
        <v>24</v>
      </c>
      <c r="F7" s="435"/>
      <c r="G7" s="18"/>
      <c r="H7" s="13"/>
      <c r="I7" s="258"/>
      <c r="J7" s="191"/>
      <c r="K7" s="8" t="s">
        <v>23</v>
      </c>
      <c r="L7" s="254"/>
    </row>
    <row r="8" spans="1:14" s="242" customFormat="1" ht="20.25" customHeight="1" thickBot="1" x14ac:dyDescent="0.25">
      <c r="A8" s="119">
        <v>1</v>
      </c>
      <c r="B8" s="120">
        <v>1</v>
      </c>
      <c r="C8" s="120">
        <v>2</v>
      </c>
      <c r="D8" s="120"/>
      <c r="E8" s="128" t="s">
        <v>25</v>
      </c>
      <c r="F8" s="156"/>
      <c r="G8" s="129"/>
      <c r="H8" s="5">
        <f>+SUM(H9:H13)</f>
        <v>229219270</v>
      </c>
      <c r="I8" s="5">
        <f>+SUM(I9:I13)</f>
        <v>36260793604</v>
      </c>
      <c r="J8" s="5">
        <f>+SUM(J9:J13)</f>
        <v>36490012874</v>
      </c>
      <c r="K8" s="8"/>
      <c r="L8" s="251"/>
    </row>
    <row r="9" spans="1:14" s="256" customFormat="1" ht="51" x14ac:dyDescent="0.2">
      <c r="A9" s="126">
        <v>1</v>
      </c>
      <c r="B9" s="127">
        <v>1</v>
      </c>
      <c r="C9" s="127">
        <v>2</v>
      </c>
      <c r="D9" s="127">
        <v>1</v>
      </c>
      <c r="E9" s="15" t="s">
        <v>26</v>
      </c>
      <c r="F9" s="434">
        <v>2071</v>
      </c>
      <c r="G9" s="194" t="s">
        <v>314</v>
      </c>
      <c r="H9" s="385">
        <v>30000000</v>
      </c>
      <c r="I9" s="195">
        <v>30147635418</v>
      </c>
      <c r="J9" s="196">
        <f>+I9+H9</f>
        <v>30177635418</v>
      </c>
      <c r="K9" s="19" t="s">
        <v>23</v>
      </c>
      <c r="L9" s="109"/>
      <c r="N9" s="256" t="s">
        <v>410</v>
      </c>
    </row>
    <row r="10" spans="1:14" s="256" customFormat="1" ht="38.25" x14ac:dyDescent="0.2">
      <c r="A10" s="126">
        <v>1</v>
      </c>
      <c r="B10" s="127">
        <v>1</v>
      </c>
      <c r="C10" s="127">
        <v>2</v>
      </c>
      <c r="D10" s="127">
        <v>2</v>
      </c>
      <c r="E10" s="8" t="s">
        <v>28</v>
      </c>
      <c r="F10" s="434">
        <v>2072</v>
      </c>
      <c r="G10" s="199" t="s">
        <v>315</v>
      </c>
      <c r="H10" s="383">
        <v>170000000</v>
      </c>
      <c r="I10" s="197">
        <v>3317703319</v>
      </c>
      <c r="J10" s="191">
        <f>+I10+H10</f>
        <v>3487703319</v>
      </c>
      <c r="K10" s="8" t="s">
        <v>23</v>
      </c>
      <c r="L10" s="109"/>
    </row>
    <row r="11" spans="1:14" s="256" customFormat="1" ht="38.25" x14ac:dyDescent="0.2">
      <c r="A11" s="126">
        <v>1</v>
      </c>
      <c r="B11" s="127">
        <v>1</v>
      </c>
      <c r="C11" s="127">
        <v>2</v>
      </c>
      <c r="D11" s="127">
        <v>3</v>
      </c>
      <c r="E11" s="8" t="s">
        <v>29</v>
      </c>
      <c r="F11" s="434">
        <v>2073</v>
      </c>
      <c r="G11" s="199" t="s">
        <v>408</v>
      </c>
      <c r="H11" s="198"/>
      <c r="I11" s="201">
        <v>2484187906</v>
      </c>
      <c r="J11" s="191">
        <f>+I11+H11</f>
        <v>2484187906</v>
      </c>
      <c r="K11" s="8" t="s">
        <v>23</v>
      </c>
      <c r="L11" s="109"/>
    </row>
    <row r="12" spans="1:14" s="256" customFormat="1" ht="38.25" x14ac:dyDescent="0.2">
      <c r="A12" s="126">
        <v>1</v>
      </c>
      <c r="B12" s="127">
        <v>1</v>
      </c>
      <c r="C12" s="127">
        <v>2</v>
      </c>
      <c r="D12" s="127">
        <v>4</v>
      </c>
      <c r="E12" s="8" t="s">
        <v>30</v>
      </c>
      <c r="F12" s="434">
        <v>2074</v>
      </c>
      <c r="G12" s="206" t="s">
        <v>316</v>
      </c>
      <c r="H12" s="384">
        <v>29219270</v>
      </c>
      <c r="I12" s="203"/>
      <c r="J12" s="191">
        <f t="shared" ref="J12:J13" si="0">+I12+H12</f>
        <v>29219270</v>
      </c>
      <c r="K12" s="8" t="s">
        <v>23</v>
      </c>
      <c r="L12" s="109"/>
    </row>
    <row r="13" spans="1:14" s="256" customFormat="1" ht="39" thickBot="1" x14ac:dyDescent="0.25">
      <c r="A13" s="126">
        <v>1</v>
      </c>
      <c r="B13" s="127">
        <v>1</v>
      </c>
      <c r="C13" s="127">
        <v>2</v>
      </c>
      <c r="D13" s="127">
        <v>5</v>
      </c>
      <c r="E13" s="64" t="s">
        <v>31</v>
      </c>
      <c r="F13" s="434">
        <v>2075</v>
      </c>
      <c r="G13" s="204" t="s">
        <v>309</v>
      </c>
      <c r="H13" s="202"/>
      <c r="I13" s="201">
        <v>311266961</v>
      </c>
      <c r="J13" s="191">
        <f t="shared" si="0"/>
        <v>311266961</v>
      </c>
      <c r="K13" s="16" t="s">
        <v>23</v>
      </c>
      <c r="L13" s="109"/>
    </row>
    <row r="14" spans="1:14" s="242" customFormat="1" ht="13.5" customHeight="1" thickBot="1" x14ac:dyDescent="0.25">
      <c r="A14" s="130">
        <v>1</v>
      </c>
      <c r="B14" s="131">
        <v>1</v>
      </c>
      <c r="C14" s="131">
        <v>3</v>
      </c>
      <c r="D14" s="131"/>
      <c r="E14" s="132" t="s">
        <v>32</v>
      </c>
      <c r="F14" s="131"/>
      <c r="G14" s="200"/>
      <c r="H14" s="259">
        <f>+SUM(H15:H16)</f>
        <v>25000000</v>
      </c>
      <c r="I14" s="259">
        <f>+SUM(I15:I16)</f>
        <v>116353258414</v>
      </c>
      <c r="J14" s="259">
        <f>+SUM(J15:J16)</f>
        <v>116378258414</v>
      </c>
      <c r="K14" s="8"/>
      <c r="L14" s="251"/>
    </row>
    <row r="15" spans="1:14" s="209" customFormat="1" ht="51" x14ac:dyDescent="0.2">
      <c r="A15" s="133">
        <v>1</v>
      </c>
      <c r="B15" s="134">
        <v>1</v>
      </c>
      <c r="C15" s="134">
        <v>3</v>
      </c>
      <c r="D15" s="134">
        <v>1</v>
      </c>
      <c r="E15" s="108" t="s">
        <v>33</v>
      </c>
      <c r="F15" s="436">
        <v>2076</v>
      </c>
      <c r="G15" s="205" t="s">
        <v>317</v>
      </c>
      <c r="H15" s="387">
        <v>25000000</v>
      </c>
      <c r="I15" s="207">
        <v>50760000</v>
      </c>
      <c r="J15" s="191">
        <f>+I15+H15</f>
        <v>75760000</v>
      </c>
      <c r="K15" s="19" t="s">
        <v>23</v>
      </c>
      <c r="L15" s="252"/>
    </row>
    <row r="16" spans="1:14" s="209" customFormat="1" ht="51" x14ac:dyDescent="0.2">
      <c r="A16" s="125"/>
      <c r="B16" s="125"/>
      <c r="C16" s="125"/>
      <c r="D16" s="125"/>
      <c r="E16" s="8" t="s">
        <v>34</v>
      </c>
      <c r="F16" s="434">
        <v>2077</v>
      </c>
      <c r="G16" s="215" t="s">
        <v>318</v>
      </c>
      <c r="H16" s="216"/>
      <c r="I16" s="229">
        <v>116302498414</v>
      </c>
      <c r="J16" s="210">
        <f>+I16+H16</f>
        <v>116302498414</v>
      </c>
      <c r="K16" s="8" t="s">
        <v>23</v>
      </c>
      <c r="L16" s="252"/>
    </row>
    <row r="17" spans="1:12" s="209" customFormat="1" x14ac:dyDescent="0.2">
      <c r="A17" s="135">
        <v>1</v>
      </c>
      <c r="B17" s="136">
        <v>2</v>
      </c>
      <c r="C17" s="136"/>
      <c r="D17" s="136"/>
      <c r="E17" s="261" t="s">
        <v>35</v>
      </c>
      <c r="F17" s="437"/>
      <c r="G17" s="31"/>
      <c r="H17" s="34">
        <f>H18+H20+H22+H24+H26+H28+H30+H32+H34+H36+H38+H45</f>
        <v>5107125143</v>
      </c>
      <c r="I17" s="34">
        <f>I18+I20+I22+I24+I26+I28+I30+I32+I34+I36+I38+I45</f>
        <v>128866463500.2</v>
      </c>
      <c r="J17" s="262">
        <f>I17+H17</f>
        <v>133973588643.2</v>
      </c>
      <c r="K17" s="8"/>
      <c r="L17" s="263"/>
    </row>
    <row r="18" spans="1:12" s="242" customFormat="1" ht="13.5" thickBot="1" x14ac:dyDescent="0.25">
      <c r="A18" s="119">
        <v>1</v>
      </c>
      <c r="B18" s="120">
        <v>2</v>
      </c>
      <c r="C18" s="120">
        <v>1</v>
      </c>
      <c r="D18" s="120"/>
      <c r="E18" s="121" t="s">
        <v>36</v>
      </c>
      <c r="F18" s="120"/>
      <c r="G18" s="123"/>
      <c r="H18" s="21">
        <f>+SUM(H19:H19)</f>
        <v>0</v>
      </c>
      <c r="I18" s="21">
        <f>+SUM(I19:I19)</f>
        <v>230467162</v>
      </c>
      <c r="J18" s="21">
        <f>+SUM(J19:J19)</f>
        <v>230467162</v>
      </c>
      <c r="K18" s="8"/>
      <c r="L18" s="251"/>
    </row>
    <row r="19" spans="1:12" s="242" customFormat="1" ht="39" thickBot="1" x14ac:dyDescent="0.25">
      <c r="A19" s="126">
        <v>1</v>
      </c>
      <c r="B19" s="127">
        <v>2</v>
      </c>
      <c r="C19" s="127">
        <v>1</v>
      </c>
      <c r="D19" s="137">
        <v>1</v>
      </c>
      <c r="E19" s="7" t="s">
        <v>37</v>
      </c>
      <c r="F19" s="264">
        <v>2078</v>
      </c>
      <c r="G19" s="356" t="s">
        <v>340</v>
      </c>
      <c r="H19" s="218"/>
      <c r="I19" s="359">
        <v>230467162</v>
      </c>
      <c r="J19" s="191">
        <f>+I19+H19</f>
        <v>230467162</v>
      </c>
      <c r="K19" s="8" t="s">
        <v>38</v>
      </c>
      <c r="L19" s="254" t="s">
        <v>39</v>
      </c>
    </row>
    <row r="20" spans="1:12" s="242" customFormat="1" ht="26.25" thickBot="1" x14ac:dyDescent="0.25">
      <c r="A20" s="119">
        <v>1</v>
      </c>
      <c r="B20" s="120">
        <v>2</v>
      </c>
      <c r="C20" s="120">
        <v>2</v>
      </c>
      <c r="D20" s="138"/>
      <c r="E20" s="128" t="s">
        <v>40</v>
      </c>
      <c r="F20" s="120"/>
      <c r="G20" s="123"/>
      <c r="H20" s="22">
        <f>+SUM(H21:H21)</f>
        <v>400000000</v>
      </c>
      <c r="I20" s="22">
        <f>+SUM(I21:I21)</f>
        <v>80000000</v>
      </c>
      <c r="J20" s="22">
        <f>+SUM(J21:J21)</f>
        <v>480000000</v>
      </c>
      <c r="K20" s="8"/>
      <c r="L20" s="265"/>
    </row>
    <row r="21" spans="1:12" s="242" customFormat="1" ht="39" customHeight="1" x14ac:dyDescent="0.2">
      <c r="A21" s="126">
        <v>1</v>
      </c>
      <c r="B21" s="127">
        <v>2</v>
      </c>
      <c r="C21" s="127">
        <v>2</v>
      </c>
      <c r="D21" s="137">
        <v>1</v>
      </c>
      <c r="E21" s="15" t="s">
        <v>41</v>
      </c>
      <c r="F21" s="434">
        <v>2079</v>
      </c>
      <c r="G21" s="192" t="s">
        <v>341</v>
      </c>
      <c r="H21" s="412">
        <v>400000000</v>
      </c>
      <c r="I21" s="233">
        <v>80000000</v>
      </c>
      <c r="J21" s="191">
        <f>+I21+H21</f>
        <v>480000000</v>
      </c>
      <c r="K21" s="8" t="s">
        <v>38</v>
      </c>
      <c r="L21" s="266" t="s">
        <v>42</v>
      </c>
    </row>
    <row r="22" spans="1:12" s="242" customFormat="1" ht="24" customHeight="1" thickBot="1" x14ac:dyDescent="0.25">
      <c r="A22" s="119">
        <v>1</v>
      </c>
      <c r="B22" s="120">
        <v>2</v>
      </c>
      <c r="C22" s="120">
        <v>3</v>
      </c>
      <c r="D22" s="138"/>
      <c r="E22" s="128" t="s">
        <v>43</v>
      </c>
      <c r="F22" s="120"/>
      <c r="G22" s="201"/>
      <c r="H22" s="22">
        <f>+SUM(H23:H23)</f>
        <v>0</v>
      </c>
      <c r="I22" s="22">
        <f>+SUM(I23:I23)</f>
        <v>110000000</v>
      </c>
      <c r="J22" s="22">
        <f>+SUM(J23:J23)</f>
        <v>110000000</v>
      </c>
      <c r="K22" s="8"/>
      <c r="L22" s="251"/>
    </row>
    <row r="23" spans="1:12" s="242" customFormat="1" ht="39" customHeight="1" x14ac:dyDescent="0.2">
      <c r="A23" s="126">
        <v>1</v>
      </c>
      <c r="B23" s="127">
        <v>2</v>
      </c>
      <c r="C23" s="127">
        <v>3</v>
      </c>
      <c r="D23" s="137">
        <v>1</v>
      </c>
      <c r="E23" s="15" t="s">
        <v>44</v>
      </c>
      <c r="F23" s="434">
        <v>2080</v>
      </c>
      <c r="G23" s="192" t="s">
        <v>342</v>
      </c>
      <c r="H23" s="218"/>
      <c r="I23" s="233">
        <v>110000000</v>
      </c>
      <c r="J23" s="191">
        <f>+I23+H23</f>
        <v>110000000</v>
      </c>
      <c r="K23" s="8" t="s">
        <v>38</v>
      </c>
      <c r="L23" s="254" t="s">
        <v>45</v>
      </c>
    </row>
    <row r="24" spans="1:12" s="242" customFormat="1" ht="12.75" customHeight="1" thickBot="1" x14ac:dyDescent="0.25">
      <c r="A24" s="119">
        <v>1</v>
      </c>
      <c r="B24" s="120">
        <v>2</v>
      </c>
      <c r="C24" s="120">
        <v>4</v>
      </c>
      <c r="D24" s="138"/>
      <c r="E24" s="128" t="s">
        <v>46</v>
      </c>
      <c r="F24" s="120"/>
      <c r="G24" s="123"/>
      <c r="H24" s="22">
        <f>+SUM(H25:H25)</f>
        <v>0</v>
      </c>
      <c r="I24" s="22">
        <f>+SUM(I25:I25)</f>
        <v>160000000</v>
      </c>
      <c r="J24" s="22">
        <f>+SUM(J25:J25)</f>
        <v>160000000</v>
      </c>
      <c r="K24" s="8"/>
      <c r="L24" s="251"/>
    </row>
    <row r="25" spans="1:12" s="242" customFormat="1" ht="38.25" x14ac:dyDescent="0.2">
      <c r="A25" s="126">
        <v>1</v>
      </c>
      <c r="B25" s="127">
        <v>2</v>
      </c>
      <c r="C25" s="127">
        <v>4</v>
      </c>
      <c r="D25" s="137">
        <v>1</v>
      </c>
      <c r="E25" s="15" t="s">
        <v>47</v>
      </c>
      <c r="F25" s="434">
        <v>2081</v>
      </c>
      <c r="G25" s="194" t="s">
        <v>343</v>
      </c>
      <c r="H25" s="232"/>
      <c r="I25" s="233">
        <v>160000000</v>
      </c>
      <c r="J25" s="191">
        <f>+I25+H25</f>
        <v>160000000</v>
      </c>
      <c r="K25" s="8" t="s">
        <v>38</v>
      </c>
      <c r="L25" s="254" t="s">
        <v>48</v>
      </c>
    </row>
    <row r="26" spans="1:12" s="242" customFormat="1" ht="24" customHeight="1" thickBot="1" x14ac:dyDescent="0.25">
      <c r="A26" s="119">
        <v>1</v>
      </c>
      <c r="B26" s="120">
        <v>2</v>
      </c>
      <c r="C26" s="120">
        <v>5</v>
      </c>
      <c r="D26" s="138"/>
      <c r="E26" s="128" t="s">
        <v>50</v>
      </c>
      <c r="F26" s="120"/>
      <c r="G26" s="123"/>
      <c r="H26" s="22">
        <f>+SUM(H27:H27)</f>
        <v>0</v>
      </c>
      <c r="I26" s="22">
        <f>+SUM(I27:I27)</f>
        <v>140000000</v>
      </c>
      <c r="J26" s="22">
        <f>+SUM(J27:J27)</f>
        <v>140000000</v>
      </c>
      <c r="K26" s="8"/>
      <c r="L26" s="251"/>
    </row>
    <row r="27" spans="1:12" s="242" customFormat="1" ht="38.25" x14ac:dyDescent="0.2">
      <c r="A27" s="126">
        <v>1</v>
      </c>
      <c r="B27" s="127">
        <v>2</v>
      </c>
      <c r="C27" s="127">
        <v>5</v>
      </c>
      <c r="D27" s="137">
        <v>1</v>
      </c>
      <c r="E27" s="15" t="s">
        <v>51</v>
      </c>
      <c r="F27" s="434">
        <v>2082</v>
      </c>
      <c r="G27" s="192" t="s">
        <v>344</v>
      </c>
      <c r="H27" s="218"/>
      <c r="I27" s="233">
        <v>140000000</v>
      </c>
      <c r="J27" s="191">
        <f>+I27+H27</f>
        <v>140000000</v>
      </c>
      <c r="K27" s="8" t="s">
        <v>38</v>
      </c>
      <c r="L27" s="254" t="s">
        <v>49</v>
      </c>
    </row>
    <row r="28" spans="1:12" s="242" customFormat="1" ht="25.5" customHeight="1" thickBot="1" x14ac:dyDescent="0.25">
      <c r="A28" s="119">
        <v>1</v>
      </c>
      <c r="B28" s="120">
        <v>2</v>
      </c>
      <c r="C28" s="120">
        <v>6</v>
      </c>
      <c r="D28" s="138"/>
      <c r="E28" s="128" t="s">
        <v>52</v>
      </c>
      <c r="F28" s="120"/>
      <c r="G28" s="123"/>
      <c r="H28" s="22">
        <f>+SUM(H29:H29)</f>
        <v>0</v>
      </c>
      <c r="I28" s="22">
        <f>+SUM(I29:I29)</f>
        <v>250000000</v>
      </c>
      <c r="J28" s="22">
        <f>+SUM(J29:J29)</f>
        <v>250000000</v>
      </c>
      <c r="K28" s="8"/>
      <c r="L28" s="251"/>
    </row>
    <row r="29" spans="1:12" s="242" customFormat="1" ht="38.25" x14ac:dyDescent="0.2">
      <c r="A29" s="126">
        <v>1</v>
      </c>
      <c r="B29" s="127">
        <v>2</v>
      </c>
      <c r="C29" s="127">
        <v>6</v>
      </c>
      <c r="D29" s="137">
        <v>1</v>
      </c>
      <c r="E29" s="15" t="s">
        <v>53</v>
      </c>
      <c r="F29" s="434">
        <v>2083</v>
      </c>
      <c r="G29" s="192" t="s">
        <v>345</v>
      </c>
      <c r="H29" s="226"/>
      <c r="I29" s="233">
        <v>250000000</v>
      </c>
      <c r="J29" s="191">
        <f>+I29+H29</f>
        <v>250000000</v>
      </c>
      <c r="K29" s="8" t="s">
        <v>38</v>
      </c>
      <c r="L29" s="254"/>
    </row>
    <row r="30" spans="1:12" s="242" customFormat="1" ht="23.25" customHeight="1" thickBot="1" x14ac:dyDescent="0.25">
      <c r="A30" s="119">
        <v>1</v>
      </c>
      <c r="B30" s="120">
        <v>2</v>
      </c>
      <c r="C30" s="120">
        <v>7</v>
      </c>
      <c r="D30" s="138"/>
      <c r="E30" s="128" t="s">
        <v>54</v>
      </c>
      <c r="F30" s="120"/>
      <c r="G30" s="123"/>
      <c r="H30" s="22">
        <f>+SUM(H31:H31)</f>
        <v>0</v>
      </c>
      <c r="I30" s="22">
        <f>+SUM(I31:I31)</f>
        <v>40000000</v>
      </c>
      <c r="J30" s="22">
        <f>+SUM(J31:J31)</f>
        <v>40000000</v>
      </c>
      <c r="K30" s="8"/>
      <c r="L30" s="251"/>
    </row>
    <row r="31" spans="1:12" s="242" customFormat="1" ht="38.25" x14ac:dyDescent="0.2">
      <c r="A31" s="124">
        <v>1</v>
      </c>
      <c r="B31" s="125">
        <v>2</v>
      </c>
      <c r="C31" s="125">
        <v>7</v>
      </c>
      <c r="D31" s="125">
        <v>1</v>
      </c>
      <c r="E31" s="15" t="s">
        <v>55</v>
      </c>
      <c r="F31" s="434">
        <v>2084</v>
      </c>
      <c r="G31" s="192" t="s">
        <v>346</v>
      </c>
      <c r="H31" s="357"/>
      <c r="I31" s="233">
        <v>40000000</v>
      </c>
      <c r="J31" s="23">
        <f>+I31+H31</f>
        <v>40000000</v>
      </c>
      <c r="K31" s="8" t="s">
        <v>38</v>
      </c>
      <c r="L31" s="254"/>
    </row>
    <row r="32" spans="1:12" s="242" customFormat="1" ht="12.75" customHeight="1" thickBot="1" x14ac:dyDescent="0.25">
      <c r="A32" s="119">
        <v>1</v>
      </c>
      <c r="B32" s="120">
        <v>2</v>
      </c>
      <c r="C32" s="120">
        <v>8</v>
      </c>
      <c r="D32" s="138"/>
      <c r="E32" s="128" t="s">
        <v>56</v>
      </c>
      <c r="F32" s="120"/>
      <c r="G32" s="123"/>
      <c r="H32" s="22">
        <f>+SUM(H33:H33)</f>
        <v>0</v>
      </c>
      <c r="I32" s="22">
        <f>+SUM(I33:I33)</f>
        <v>38881507.200000003</v>
      </c>
      <c r="J32" s="22">
        <f>+SUM(J33:J33)</f>
        <v>38881507.200000003</v>
      </c>
      <c r="K32" s="8"/>
      <c r="L32" s="251"/>
    </row>
    <row r="33" spans="1:12" s="242" customFormat="1" ht="25.5" x14ac:dyDescent="0.2">
      <c r="A33" s="124">
        <v>1</v>
      </c>
      <c r="B33" s="125">
        <v>2</v>
      </c>
      <c r="C33" s="125">
        <v>8</v>
      </c>
      <c r="D33" s="125">
        <v>1</v>
      </c>
      <c r="E33" s="107" t="s">
        <v>57</v>
      </c>
      <c r="F33" s="434">
        <v>2085</v>
      </c>
      <c r="G33" s="24" t="s">
        <v>347</v>
      </c>
      <c r="H33" s="357"/>
      <c r="I33" s="233">
        <v>38881507.200000003</v>
      </c>
      <c r="J33" s="23">
        <f>+I33+H33</f>
        <v>38881507.200000003</v>
      </c>
      <c r="K33" s="8" t="s">
        <v>38</v>
      </c>
      <c r="L33" s="254"/>
    </row>
    <row r="34" spans="1:12" s="242" customFormat="1" ht="24" customHeight="1" thickBot="1" x14ac:dyDescent="0.25">
      <c r="A34" s="119">
        <v>1</v>
      </c>
      <c r="B34" s="120">
        <v>2</v>
      </c>
      <c r="C34" s="120">
        <v>9</v>
      </c>
      <c r="D34" s="138"/>
      <c r="E34" s="128" t="s">
        <v>58</v>
      </c>
      <c r="F34" s="120"/>
      <c r="G34" s="123"/>
      <c r="H34" s="22">
        <f>+SUM(H35:H35)</f>
        <v>0</v>
      </c>
      <c r="I34" s="22">
        <f>+SUM(I35:I35)</f>
        <v>80000000</v>
      </c>
      <c r="J34" s="22">
        <f>+SUM(J35:J35)</f>
        <v>80000000</v>
      </c>
      <c r="K34" s="8"/>
      <c r="L34" s="251"/>
    </row>
    <row r="35" spans="1:12" s="242" customFormat="1" ht="38.25" x14ac:dyDescent="0.2">
      <c r="A35" s="126">
        <v>1</v>
      </c>
      <c r="B35" s="127">
        <v>2</v>
      </c>
      <c r="C35" s="127">
        <v>9</v>
      </c>
      <c r="D35" s="137">
        <v>1</v>
      </c>
      <c r="E35" s="15" t="s">
        <v>59</v>
      </c>
      <c r="F35" s="434">
        <v>2086</v>
      </c>
      <c r="G35" s="192" t="s">
        <v>348</v>
      </c>
      <c r="H35" s="13"/>
      <c r="I35" s="233">
        <v>80000000</v>
      </c>
      <c r="J35" s="191">
        <f>+I35+H35</f>
        <v>80000000</v>
      </c>
      <c r="K35" s="8" t="s">
        <v>38</v>
      </c>
      <c r="L35" s="254" t="s">
        <v>60</v>
      </c>
    </row>
    <row r="36" spans="1:12" s="242" customFormat="1" ht="25.5" customHeight="1" thickBot="1" x14ac:dyDescent="0.25">
      <c r="A36" s="130">
        <v>1</v>
      </c>
      <c r="B36" s="131">
        <v>2</v>
      </c>
      <c r="C36" s="131">
        <v>10</v>
      </c>
      <c r="D36" s="139"/>
      <c r="E36" s="132" t="s">
        <v>61</v>
      </c>
      <c r="F36" s="131"/>
      <c r="G36" s="200"/>
      <c r="H36" s="22">
        <f>+SUM(H37:H37)</f>
        <v>398441100</v>
      </c>
      <c r="I36" s="22">
        <f>+SUM(I37:I37)</f>
        <v>127737114831</v>
      </c>
      <c r="J36" s="22">
        <f>+SUM(J37:J37)</f>
        <v>128135555931</v>
      </c>
      <c r="K36" s="8"/>
      <c r="L36" s="251"/>
    </row>
    <row r="37" spans="1:12" s="242" customFormat="1" ht="58.5" customHeight="1" thickBot="1" x14ac:dyDescent="0.25">
      <c r="A37" s="140">
        <v>1</v>
      </c>
      <c r="B37" s="141">
        <v>2</v>
      </c>
      <c r="C37" s="141">
        <v>10</v>
      </c>
      <c r="D37" s="142">
        <v>1</v>
      </c>
      <c r="E37" s="7" t="s">
        <v>62</v>
      </c>
      <c r="F37" s="438">
        <v>2087</v>
      </c>
      <c r="G37" s="63" t="s">
        <v>358</v>
      </c>
      <c r="H37" s="380">
        <v>398441100</v>
      </c>
      <c r="I37" s="236">
        <v>127737114831</v>
      </c>
      <c r="J37" s="191">
        <f>+I37+H37</f>
        <v>128135555931</v>
      </c>
      <c r="K37" s="8" t="s">
        <v>38</v>
      </c>
      <c r="L37" s="254" t="s">
        <v>63</v>
      </c>
    </row>
    <row r="38" spans="1:12" s="242" customFormat="1" ht="26.25" customHeight="1" thickBot="1" x14ac:dyDescent="0.25">
      <c r="A38" s="143">
        <v>1</v>
      </c>
      <c r="B38" s="144">
        <v>2</v>
      </c>
      <c r="C38" s="144">
        <v>11</v>
      </c>
      <c r="D38" s="145"/>
      <c r="E38" s="146" t="s">
        <v>64</v>
      </c>
      <c r="F38" s="131"/>
      <c r="G38" s="200"/>
      <c r="H38" s="22">
        <f>+SUM(H39:H44)</f>
        <v>3957125143</v>
      </c>
      <c r="I38" s="22">
        <f>+SUM(I39:I44)</f>
        <v>0</v>
      </c>
      <c r="J38" s="22">
        <f>+SUM(J39:J44)</f>
        <v>3957125143</v>
      </c>
      <c r="K38" s="8"/>
      <c r="L38" s="251"/>
    </row>
    <row r="39" spans="1:12" s="242" customFormat="1" ht="51.75" customHeight="1" thickBot="1" x14ac:dyDescent="0.25">
      <c r="A39" s="140">
        <v>1</v>
      </c>
      <c r="B39" s="141">
        <v>2</v>
      </c>
      <c r="C39" s="141">
        <v>11</v>
      </c>
      <c r="D39" s="142">
        <v>1</v>
      </c>
      <c r="E39" s="15" t="s">
        <v>65</v>
      </c>
      <c r="F39" s="473"/>
      <c r="G39" s="474"/>
      <c r="H39" s="26"/>
      <c r="I39" s="17"/>
      <c r="J39" s="191">
        <f>+I39+H39</f>
        <v>0</v>
      </c>
      <c r="K39" s="8" t="s">
        <v>38</v>
      </c>
      <c r="L39" s="254"/>
    </row>
    <row r="40" spans="1:12" s="242" customFormat="1" ht="38.25" x14ac:dyDescent="0.2">
      <c r="A40" s="147"/>
      <c r="B40" s="148"/>
      <c r="C40" s="148"/>
      <c r="D40" s="149"/>
      <c r="E40" s="8" t="s">
        <v>66</v>
      </c>
      <c r="F40" s="434">
        <v>2088</v>
      </c>
      <c r="G40" s="192" t="s">
        <v>349</v>
      </c>
      <c r="H40" s="413">
        <v>358470228</v>
      </c>
      <c r="I40" s="17"/>
      <c r="J40" s="191">
        <f>+I40+H40</f>
        <v>358470228</v>
      </c>
      <c r="K40" s="8" t="s">
        <v>38</v>
      </c>
      <c r="L40" s="254" t="s">
        <v>67</v>
      </c>
    </row>
    <row r="41" spans="1:12" s="242" customFormat="1" ht="38.25" x14ac:dyDescent="0.2">
      <c r="A41" s="126"/>
      <c r="B41" s="127"/>
      <c r="C41" s="127"/>
      <c r="D41" s="137"/>
      <c r="E41" s="8" t="s">
        <v>68</v>
      </c>
      <c r="F41" s="434">
        <v>2089</v>
      </c>
      <c r="G41" s="192" t="s">
        <v>350</v>
      </c>
      <c r="H41" s="412">
        <v>2774173390</v>
      </c>
      <c r="I41" s="17"/>
      <c r="J41" s="191">
        <f t="shared" ref="J41:J44" si="1">+I41+H41</f>
        <v>2774173390</v>
      </c>
      <c r="K41" s="8" t="s">
        <v>38</v>
      </c>
      <c r="L41" s="254" t="s">
        <v>69</v>
      </c>
    </row>
    <row r="42" spans="1:12" s="242" customFormat="1" ht="63.75" x14ac:dyDescent="0.2">
      <c r="A42" s="126"/>
      <c r="B42" s="127"/>
      <c r="C42" s="127"/>
      <c r="D42" s="137"/>
      <c r="E42" s="8" t="s">
        <v>70</v>
      </c>
      <c r="F42" s="434">
        <v>2090</v>
      </c>
      <c r="G42" s="192" t="s">
        <v>351</v>
      </c>
      <c r="H42" s="413">
        <v>573552365</v>
      </c>
      <c r="I42" s="17"/>
      <c r="J42" s="191">
        <f t="shared" si="1"/>
        <v>573552365</v>
      </c>
      <c r="K42" s="8" t="s">
        <v>38</v>
      </c>
      <c r="L42" s="254" t="s">
        <v>71</v>
      </c>
    </row>
    <row r="43" spans="1:12" s="242" customFormat="1" ht="25.5" x14ac:dyDescent="0.2">
      <c r="A43" s="126"/>
      <c r="B43" s="127"/>
      <c r="C43" s="127"/>
      <c r="D43" s="137"/>
      <c r="E43" s="8"/>
      <c r="F43" s="434">
        <v>2155</v>
      </c>
      <c r="G43" s="476" t="s">
        <v>411</v>
      </c>
      <c r="H43" s="475"/>
      <c r="I43" s="17"/>
      <c r="J43" s="191"/>
      <c r="K43" s="8"/>
      <c r="L43" s="254"/>
    </row>
    <row r="44" spans="1:12" s="242" customFormat="1" ht="38.25" x14ac:dyDescent="0.2">
      <c r="A44" s="126"/>
      <c r="B44" s="127"/>
      <c r="C44" s="127"/>
      <c r="D44" s="137"/>
      <c r="E44" s="8" t="s">
        <v>72</v>
      </c>
      <c r="F44" s="434">
        <v>2091</v>
      </c>
      <c r="G44" s="192" t="s">
        <v>352</v>
      </c>
      <c r="H44" s="475">
        <v>250929160</v>
      </c>
      <c r="I44" s="17"/>
      <c r="J44" s="191">
        <f t="shared" si="1"/>
        <v>250929160</v>
      </c>
      <c r="K44" s="8" t="s">
        <v>38</v>
      </c>
      <c r="L44" s="254" t="s">
        <v>73</v>
      </c>
    </row>
    <row r="45" spans="1:12" s="242" customFormat="1" ht="13.5" customHeight="1" thickBot="1" x14ac:dyDescent="0.25">
      <c r="A45" s="130">
        <v>1</v>
      </c>
      <c r="B45" s="131">
        <v>2</v>
      </c>
      <c r="C45" s="131">
        <v>12</v>
      </c>
      <c r="D45" s="139"/>
      <c r="E45" s="146" t="s">
        <v>74</v>
      </c>
      <c r="F45" s="156"/>
      <c r="G45" s="159"/>
      <c r="H45" s="22">
        <f>+SUM(H46:H46)</f>
        <v>351558900</v>
      </c>
      <c r="I45" s="22">
        <f>+SUM(I46:I46)</f>
        <v>0</v>
      </c>
      <c r="J45" s="22">
        <f>+SUM(J46:J46)</f>
        <v>351558900</v>
      </c>
      <c r="K45" s="8"/>
      <c r="L45" s="251"/>
    </row>
    <row r="46" spans="1:12" s="242" customFormat="1" ht="39" customHeight="1" thickBot="1" x14ac:dyDescent="0.25">
      <c r="A46" s="140">
        <v>1</v>
      </c>
      <c r="B46" s="141">
        <v>2</v>
      </c>
      <c r="C46" s="141">
        <v>12</v>
      </c>
      <c r="D46" s="142">
        <v>1</v>
      </c>
      <c r="E46" s="62" t="s">
        <v>75</v>
      </c>
      <c r="F46" s="439">
        <v>2092</v>
      </c>
      <c r="G46" s="192" t="s">
        <v>353</v>
      </c>
      <c r="H46" s="413">
        <v>351558900</v>
      </c>
      <c r="I46" s="17"/>
      <c r="J46" s="191">
        <f>+I46+H46</f>
        <v>351558900</v>
      </c>
      <c r="K46" s="8" t="s">
        <v>38</v>
      </c>
      <c r="L46" s="254"/>
    </row>
    <row r="47" spans="1:12" s="242" customFormat="1" ht="25.5" x14ac:dyDescent="0.2">
      <c r="A47" s="135">
        <v>1</v>
      </c>
      <c r="B47" s="136">
        <v>3</v>
      </c>
      <c r="C47" s="136"/>
      <c r="D47" s="150"/>
      <c r="E47" s="82" t="s">
        <v>76</v>
      </c>
      <c r="F47" s="437"/>
      <c r="G47" s="31"/>
      <c r="H47" s="34">
        <f>H48+H50+H52+H54</f>
        <v>0</v>
      </c>
      <c r="I47" s="262">
        <f>I48+I50+I52+I54</f>
        <v>0</v>
      </c>
      <c r="J47" s="262">
        <f>I47+H47</f>
        <v>0</v>
      </c>
      <c r="K47" s="68"/>
      <c r="L47" s="251"/>
    </row>
    <row r="48" spans="1:12" s="242" customFormat="1" ht="24.75" customHeight="1" x14ac:dyDescent="0.2">
      <c r="A48" s="119">
        <v>1</v>
      </c>
      <c r="B48" s="120">
        <v>3</v>
      </c>
      <c r="C48" s="120">
        <v>1</v>
      </c>
      <c r="D48" s="138"/>
      <c r="E48" s="132" t="s">
        <v>77</v>
      </c>
      <c r="F48" s="120"/>
      <c r="G48" s="123"/>
      <c r="H48" s="22">
        <f>+SUM(H49:H49)</f>
        <v>0</v>
      </c>
      <c r="I48" s="22">
        <f>+SUM(I49:I49)</f>
        <v>0</v>
      </c>
      <c r="J48" s="22">
        <f>+SUM(J49:J49)</f>
        <v>0</v>
      </c>
      <c r="K48" s="86"/>
      <c r="L48" s="251"/>
    </row>
    <row r="49" spans="1:12" s="209" customFormat="1" ht="26.25" customHeight="1" x14ac:dyDescent="0.2">
      <c r="A49" s="126">
        <v>1</v>
      </c>
      <c r="B49" s="127">
        <v>3</v>
      </c>
      <c r="C49" s="127">
        <v>1</v>
      </c>
      <c r="D49" s="137">
        <v>1</v>
      </c>
      <c r="E49" s="8" t="s">
        <v>78</v>
      </c>
      <c r="F49" s="440"/>
      <c r="G49" s="9"/>
      <c r="H49" s="13"/>
      <c r="I49" s="191"/>
      <c r="J49" s="191"/>
      <c r="K49" s="8" t="s">
        <v>79</v>
      </c>
      <c r="L49" s="263" t="s">
        <v>80</v>
      </c>
    </row>
    <row r="50" spans="1:12" s="242" customFormat="1" ht="25.5" x14ac:dyDescent="0.2">
      <c r="A50" s="119">
        <v>1</v>
      </c>
      <c r="B50" s="120">
        <v>3</v>
      </c>
      <c r="C50" s="120">
        <v>2</v>
      </c>
      <c r="D50" s="138"/>
      <c r="E50" s="146" t="s">
        <v>81</v>
      </c>
      <c r="F50" s="120"/>
      <c r="G50" s="123"/>
      <c r="H50" s="22">
        <f>+SUM(H51:H51)</f>
        <v>0</v>
      </c>
      <c r="I50" s="22">
        <f>+SUM(I51:I51)</f>
        <v>0</v>
      </c>
      <c r="J50" s="22">
        <f>+SUM(J51:J51)</f>
        <v>0</v>
      </c>
      <c r="K50" s="86"/>
      <c r="L50" s="251"/>
    </row>
    <row r="51" spans="1:12" s="242" customFormat="1" ht="26.25" customHeight="1" x14ac:dyDescent="0.2">
      <c r="A51" s="126">
        <v>1</v>
      </c>
      <c r="B51" s="127">
        <v>3</v>
      </c>
      <c r="C51" s="127">
        <v>2</v>
      </c>
      <c r="D51" s="137">
        <v>1</v>
      </c>
      <c r="E51" s="8" t="s">
        <v>82</v>
      </c>
      <c r="F51" s="440"/>
      <c r="G51" s="9"/>
      <c r="H51" s="10"/>
      <c r="I51" s="17"/>
      <c r="J51" s="191"/>
      <c r="K51" s="8" t="s">
        <v>79</v>
      </c>
      <c r="L51" s="263" t="s">
        <v>80</v>
      </c>
    </row>
    <row r="52" spans="1:12" s="242" customFormat="1" ht="35.25" customHeight="1" x14ac:dyDescent="0.2">
      <c r="A52" s="119">
        <v>1</v>
      </c>
      <c r="B52" s="120">
        <v>3</v>
      </c>
      <c r="C52" s="120">
        <v>3</v>
      </c>
      <c r="D52" s="138"/>
      <c r="E52" s="146" t="s">
        <v>83</v>
      </c>
      <c r="F52" s="120"/>
      <c r="G52" s="123"/>
      <c r="H52" s="22">
        <f>+SUM(H53:H53)</f>
        <v>0</v>
      </c>
      <c r="I52" s="22">
        <f>+SUM(I53:I53)</f>
        <v>0</v>
      </c>
      <c r="J52" s="22">
        <f>+SUM(J53:J53)</f>
        <v>0</v>
      </c>
      <c r="K52" s="86"/>
      <c r="L52" s="251"/>
    </row>
    <row r="53" spans="1:12" s="242" customFormat="1" ht="26.25" customHeight="1" x14ac:dyDescent="0.2">
      <c r="A53" s="126">
        <v>1</v>
      </c>
      <c r="B53" s="127">
        <v>3</v>
      </c>
      <c r="C53" s="127">
        <v>3</v>
      </c>
      <c r="D53" s="137">
        <v>1</v>
      </c>
      <c r="E53" s="8" t="s">
        <v>84</v>
      </c>
      <c r="F53" s="440"/>
      <c r="G53" s="9"/>
      <c r="H53" s="26"/>
      <c r="I53" s="270"/>
      <c r="J53" s="191"/>
      <c r="K53" s="8" t="s">
        <v>79</v>
      </c>
      <c r="L53" s="263" t="s">
        <v>80</v>
      </c>
    </row>
    <row r="54" spans="1:12" s="242" customFormat="1" ht="24.75" customHeight="1" thickBot="1" x14ac:dyDescent="0.25">
      <c r="A54" s="119">
        <v>1</v>
      </c>
      <c r="B54" s="120">
        <v>3</v>
      </c>
      <c r="C54" s="120">
        <v>4</v>
      </c>
      <c r="D54" s="138"/>
      <c r="E54" s="128" t="s">
        <v>85</v>
      </c>
      <c r="F54" s="120"/>
      <c r="G54" s="123"/>
      <c r="H54" s="22">
        <f>+SUM(H55:H55)</f>
        <v>0</v>
      </c>
      <c r="I54" s="22">
        <f>+SUM(I55:I55)</f>
        <v>0</v>
      </c>
      <c r="J54" s="22">
        <f>+SUM(J55:J55)</f>
        <v>0</v>
      </c>
      <c r="K54" s="86"/>
      <c r="L54" s="251"/>
    </row>
    <row r="55" spans="1:12" s="242" customFormat="1" ht="26.25" customHeight="1" x14ac:dyDescent="0.2">
      <c r="A55" s="125">
        <v>1</v>
      </c>
      <c r="B55" s="125">
        <v>3</v>
      </c>
      <c r="C55" s="125">
        <v>4</v>
      </c>
      <c r="D55" s="151">
        <v>1</v>
      </c>
      <c r="E55" s="15" t="s">
        <v>86</v>
      </c>
      <c r="F55" s="440"/>
      <c r="G55" s="9"/>
      <c r="H55" s="28"/>
      <c r="I55" s="271"/>
      <c r="J55" s="210"/>
      <c r="K55" s="8" t="s">
        <v>79</v>
      </c>
      <c r="L55" s="263" t="s">
        <v>80</v>
      </c>
    </row>
    <row r="56" spans="1:12" s="242" customFormat="1" ht="25.5" x14ac:dyDescent="0.2">
      <c r="A56" s="135">
        <v>1</v>
      </c>
      <c r="B56" s="136">
        <v>4</v>
      </c>
      <c r="C56" s="136"/>
      <c r="D56" s="150"/>
      <c r="E56" s="82" t="s">
        <v>87</v>
      </c>
      <c r="F56" s="437"/>
      <c r="G56" s="31"/>
      <c r="H56" s="34">
        <f>H57+H59</f>
        <v>2525095766</v>
      </c>
      <c r="I56" s="34">
        <f>I57+I59</f>
        <v>1233033002</v>
      </c>
      <c r="J56" s="262">
        <f>I56+H56</f>
        <v>3758128768</v>
      </c>
      <c r="K56" s="68"/>
      <c r="L56" s="251"/>
    </row>
    <row r="57" spans="1:12" s="242" customFormat="1" x14ac:dyDescent="0.2">
      <c r="A57" s="119">
        <v>1</v>
      </c>
      <c r="B57" s="120">
        <v>4</v>
      </c>
      <c r="C57" s="120">
        <v>1</v>
      </c>
      <c r="D57" s="138"/>
      <c r="E57" s="132" t="s">
        <v>88</v>
      </c>
      <c r="F57" s="120"/>
      <c r="G57" s="200"/>
      <c r="H57" s="22">
        <f>+SUM(H58:H58)</f>
        <v>2029833835</v>
      </c>
      <c r="I57" s="22">
        <f>+SUM(I58:I58)</f>
        <v>528442715</v>
      </c>
      <c r="J57" s="22">
        <f>+SUM(J58:J58)</f>
        <v>2558276550</v>
      </c>
      <c r="K57" s="91"/>
      <c r="L57" s="265"/>
    </row>
    <row r="58" spans="1:12" s="242" customFormat="1" ht="38.25" x14ac:dyDescent="0.2">
      <c r="A58" s="126">
        <v>1</v>
      </c>
      <c r="B58" s="127">
        <v>4</v>
      </c>
      <c r="C58" s="127">
        <v>1</v>
      </c>
      <c r="D58" s="137">
        <v>1</v>
      </c>
      <c r="E58" s="8" t="s">
        <v>89</v>
      </c>
      <c r="F58" s="434">
        <v>2093</v>
      </c>
      <c r="G58" s="230" t="s">
        <v>336</v>
      </c>
      <c r="H58" s="253">
        <v>2029833835</v>
      </c>
      <c r="I58" s="233">
        <v>528442715</v>
      </c>
      <c r="J58" s="191">
        <f>+I58+H58</f>
        <v>2558276550</v>
      </c>
      <c r="K58" s="8" t="s">
        <v>90</v>
      </c>
      <c r="L58" s="254"/>
    </row>
    <row r="59" spans="1:12" s="242" customFormat="1" x14ac:dyDescent="0.2">
      <c r="A59" s="119">
        <v>1</v>
      </c>
      <c r="B59" s="120">
        <v>4</v>
      </c>
      <c r="C59" s="120">
        <v>2</v>
      </c>
      <c r="D59" s="138"/>
      <c r="E59" s="122" t="s">
        <v>91</v>
      </c>
      <c r="F59" s="120"/>
      <c r="G59" s="200"/>
      <c r="H59" s="22">
        <f>+SUM(H60:H60)</f>
        <v>495261931</v>
      </c>
      <c r="I59" s="22">
        <f>+SUM(I60:I60)</f>
        <v>704590287</v>
      </c>
      <c r="J59" s="22">
        <f>+SUM(J60:J60)</f>
        <v>1199852218</v>
      </c>
      <c r="K59" s="91"/>
      <c r="L59" s="265"/>
    </row>
    <row r="60" spans="1:12" s="242" customFormat="1" ht="38.25" x14ac:dyDescent="0.2">
      <c r="A60" s="126">
        <v>1</v>
      </c>
      <c r="B60" s="127">
        <v>4</v>
      </c>
      <c r="C60" s="127">
        <v>2</v>
      </c>
      <c r="D60" s="137">
        <v>1</v>
      </c>
      <c r="E60" s="400" t="s">
        <v>92</v>
      </c>
      <c r="F60" s="434">
        <v>2094</v>
      </c>
      <c r="G60" s="230" t="s">
        <v>337</v>
      </c>
      <c r="H60" s="234">
        <v>495261931</v>
      </c>
      <c r="I60" s="233">
        <v>704590287</v>
      </c>
      <c r="J60" s="191">
        <f>+I60+H60</f>
        <v>1199852218</v>
      </c>
      <c r="K60" s="8" t="s">
        <v>93</v>
      </c>
      <c r="L60" s="254"/>
    </row>
    <row r="61" spans="1:12" s="242" customFormat="1" ht="25.5" x14ac:dyDescent="0.2">
      <c r="A61" s="135">
        <v>1</v>
      </c>
      <c r="B61" s="136">
        <v>5</v>
      </c>
      <c r="C61" s="136"/>
      <c r="D61" s="150"/>
      <c r="E61" s="82" t="s">
        <v>94</v>
      </c>
      <c r="F61" s="437"/>
      <c r="G61" s="31"/>
      <c r="H61" s="32">
        <f>H62+H64+H75+H81+H73</f>
        <v>83289510102</v>
      </c>
      <c r="I61" s="32">
        <f>I62+I64+I75+I81+I73</f>
        <v>9933308145</v>
      </c>
      <c r="J61" s="32">
        <f>I61+H61</f>
        <v>93222818247</v>
      </c>
      <c r="K61" s="91"/>
      <c r="L61" s="265"/>
    </row>
    <row r="62" spans="1:12" s="242" customFormat="1" ht="12.75" customHeight="1" thickBot="1" x14ac:dyDescent="0.25">
      <c r="A62" s="119">
        <v>1</v>
      </c>
      <c r="B62" s="120">
        <v>5</v>
      </c>
      <c r="C62" s="120">
        <v>1</v>
      </c>
      <c r="D62" s="138"/>
      <c r="E62" s="121" t="s">
        <v>95</v>
      </c>
      <c r="F62" s="120"/>
      <c r="G62" s="123"/>
      <c r="H62" s="5">
        <f>+SUM(H63:H63)</f>
        <v>300000000</v>
      </c>
      <c r="I62" s="5">
        <f>+SUM(I63:I63)</f>
        <v>0</v>
      </c>
      <c r="J62" s="5">
        <f>+SUM(J63:J63)</f>
        <v>300000000</v>
      </c>
      <c r="K62" s="91"/>
      <c r="L62" s="251"/>
    </row>
    <row r="63" spans="1:12" s="256" customFormat="1" ht="25.5" x14ac:dyDescent="0.2">
      <c r="A63" s="152">
        <v>1</v>
      </c>
      <c r="B63" s="153">
        <v>5</v>
      </c>
      <c r="C63" s="153">
        <v>1</v>
      </c>
      <c r="D63" s="154">
        <v>1</v>
      </c>
      <c r="E63" s="365" t="s">
        <v>97</v>
      </c>
      <c r="F63" s="441">
        <v>2095</v>
      </c>
      <c r="G63" s="364" t="s">
        <v>403</v>
      </c>
      <c r="H63" s="334">
        <v>300000000</v>
      </c>
      <c r="I63" s="363"/>
      <c r="J63" s="231">
        <f>H63+I63</f>
        <v>300000000</v>
      </c>
      <c r="K63" s="8" t="s">
        <v>96</v>
      </c>
      <c r="L63" s="272"/>
    </row>
    <row r="64" spans="1:12" s="242" customFormat="1" ht="12.75" customHeight="1" x14ac:dyDescent="0.2">
      <c r="A64" s="155">
        <v>1</v>
      </c>
      <c r="B64" s="156">
        <v>5</v>
      </c>
      <c r="C64" s="156">
        <v>2</v>
      </c>
      <c r="D64" s="157"/>
      <c r="E64" s="128" t="s">
        <v>98</v>
      </c>
      <c r="F64" s="120"/>
      <c r="G64" s="123"/>
      <c r="H64" s="5">
        <f>+SUM(H65:H72)</f>
        <v>59270135189</v>
      </c>
      <c r="I64" s="5">
        <f>+SUM(I65:I72)</f>
        <v>4062746294</v>
      </c>
      <c r="J64" s="5" t="e">
        <f>+SUM(J65:J72)</f>
        <v>#VALUE!</v>
      </c>
      <c r="K64" s="68"/>
      <c r="L64" s="251"/>
    </row>
    <row r="65" spans="1:12" s="256" customFormat="1" ht="51.75" customHeight="1" x14ac:dyDescent="0.2">
      <c r="A65" s="126">
        <v>1</v>
      </c>
      <c r="B65" s="127">
        <v>5</v>
      </c>
      <c r="C65" s="127">
        <v>2</v>
      </c>
      <c r="D65" s="137">
        <v>1</v>
      </c>
      <c r="E65" s="8" t="s">
        <v>101</v>
      </c>
      <c r="F65" s="434">
        <v>2096</v>
      </c>
      <c r="G65" s="368" t="s">
        <v>365</v>
      </c>
      <c r="H65" s="334">
        <v>38973750635</v>
      </c>
      <c r="I65" s="398"/>
      <c r="J65" s="17">
        <f>+I65+H65</f>
        <v>38973750635</v>
      </c>
      <c r="K65" s="8" t="s">
        <v>96</v>
      </c>
      <c r="L65" s="272"/>
    </row>
    <row r="66" spans="1:12" s="256" customFormat="1" ht="38.25" x14ac:dyDescent="0.2">
      <c r="A66" s="126"/>
      <c r="B66" s="127"/>
      <c r="C66" s="127"/>
      <c r="D66" s="137"/>
      <c r="E66" s="8" t="s">
        <v>99</v>
      </c>
      <c r="F66" s="434">
        <v>2097</v>
      </c>
      <c r="G66" s="368" t="s">
        <v>409</v>
      </c>
      <c r="H66" s="395"/>
      <c r="I66" s="415">
        <v>1823215600</v>
      </c>
      <c r="J66" s="470">
        <f>+I66+H66</f>
        <v>1823215600</v>
      </c>
      <c r="K66" s="8" t="s">
        <v>96</v>
      </c>
      <c r="L66" s="272"/>
    </row>
    <row r="67" spans="1:12" s="256" customFormat="1" ht="51" x14ac:dyDescent="0.2">
      <c r="A67" s="126"/>
      <c r="B67" s="127"/>
      <c r="C67" s="127"/>
      <c r="D67" s="137"/>
      <c r="E67" s="8"/>
      <c r="F67" s="434">
        <v>2098</v>
      </c>
      <c r="G67" s="368" t="s">
        <v>380</v>
      </c>
      <c r="H67" s="396">
        <v>15463928685</v>
      </c>
      <c r="I67" s="235"/>
      <c r="J67" s="369"/>
      <c r="K67" s="8" t="s">
        <v>96</v>
      </c>
      <c r="L67" s="272"/>
    </row>
    <row r="68" spans="1:12" s="256" customFormat="1" ht="57" customHeight="1" x14ac:dyDescent="0.2">
      <c r="A68" s="126"/>
      <c r="B68" s="127"/>
      <c r="C68" s="127"/>
      <c r="D68" s="137"/>
      <c r="E68" s="8" t="s">
        <v>100</v>
      </c>
      <c r="F68" s="434">
        <v>2099</v>
      </c>
      <c r="G68" s="368" t="s">
        <v>367</v>
      </c>
      <c r="H68" s="334">
        <v>4832455869</v>
      </c>
      <c r="I68" s="235"/>
      <c r="J68" s="366">
        <f t="shared" ref="J68:J72" si="2">+I68+H68</f>
        <v>4832455869</v>
      </c>
      <c r="K68" s="8" t="s">
        <v>96</v>
      </c>
      <c r="L68" s="272"/>
    </row>
    <row r="69" spans="1:12" s="256" customFormat="1" ht="24.75" customHeight="1" x14ac:dyDescent="0.2">
      <c r="A69" s="126"/>
      <c r="B69" s="127"/>
      <c r="C69" s="127"/>
      <c r="D69" s="137"/>
      <c r="E69" s="19" t="s">
        <v>102</v>
      </c>
      <c r="F69" s="442">
        <v>2100</v>
      </c>
      <c r="G69" s="485" t="s">
        <v>368</v>
      </c>
      <c r="H69" s="479">
        <v>0</v>
      </c>
      <c r="I69" s="481">
        <v>2239530694</v>
      </c>
      <c r="J69" s="483">
        <f>+I69+H69</f>
        <v>2239530694</v>
      </c>
      <c r="K69" s="8" t="s">
        <v>96</v>
      </c>
      <c r="L69" s="272"/>
    </row>
    <row r="70" spans="1:12" s="256" customFormat="1" ht="36.75" customHeight="1" x14ac:dyDescent="0.2">
      <c r="A70" s="126"/>
      <c r="B70" s="127"/>
      <c r="C70" s="127"/>
      <c r="D70" s="137"/>
      <c r="E70" s="4" t="s">
        <v>103</v>
      </c>
      <c r="F70" s="435"/>
      <c r="G70" s="486"/>
      <c r="H70" s="480"/>
      <c r="I70" s="482"/>
      <c r="J70" s="484"/>
      <c r="K70" s="8" t="s">
        <v>96</v>
      </c>
      <c r="L70" s="272"/>
    </row>
    <row r="71" spans="1:12" s="256" customFormat="1" x14ac:dyDescent="0.2">
      <c r="A71" s="126"/>
      <c r="B71" s="127"/>
      <c r="C71" s="127"/>
      <c r="D71" s="137"/>
      <c r="E71" s="6" t="s">
        <v>366</v>
      </c>
      <c r="F71" s="435"/>
      <c r="G71" s="428"/>
      <c r="H71" s="284"/>
      <c r="I71" s="235" t="s">
        <v>384</v>
      </c>
      <c r="J71" s="17" t="e">
        <f t="shared" si="2"/>
        <v>#VALUE!</v>
      </c>
      <c r="K71" s="8" t="s">
        <v>96</v>
      </c>
      <c r="L71" s="272"/>
    </row>
    <row r="72" spans="1:12" s="242" customFormat="1" x14ac:dyDescent="0.2">
      <c r="A72" s="126"/>
      <c r="B72" s="127"/>
      <c r="C72" s="127"/>
      <c r="D72" s="137"/>
      <c r="E72" s="427" t="s">
        <v>104</v>
      </c>
      <c r="F72" s="435"/>
      <c r="G72" s="429"/>
      <c r="H72" s="284"/>
      <c r="I72" s="191"/>
      <c r="J72" s="17">
        <f t="shared" si="2"/>
        <v>0</v>
      </c>
      <c r="K72" s="8" t="s">
        <v>96</v>
      </c>
      <c r="L72" s="251"/>
    </row>
    <row r="73" spans="1:12" s="242" customFormat="1" ht="13.5" thickBot="1" x14ac:dyDescent="0.25">
      <c r="A73" s="119">
        <v>1</v>
      </c>
      <c r="B73" s="120">
        <v>5</v>
      </c>
      <c r="C73" s="120">
        <v>3</v>
      </c>
      <c r="D73" s="138"/>
      <c r="E73" s="128" t="s">
        <v>105</v>
      </c>
      <c r="F73" s="156"/>
      <c r="G73" s="123"/>
      <c r="H73" s="22">
        <f>+SUM(H74:H74)</f>
        <v>0</v>
      </c>
      <c r="I73" s="22">
        <f>+SUM(I74:I74)</f>
        <v>0</v>
      </c>
      <c r="J73" s="22">
        <f>+J74</f>
        <v>0</v>
      </c>
      <c r="K73" s="68"/>
      <c r="L73" s="251"/>
    </row>
    <row r="74" spans="1:12" s="209" customFormat="1" x14ac:dyDescent="0.2">
      <c r="A74" s="126">
        <v>1</v>
      </c>
      <c r="B74" s="127">
        <v>5</v>
      </c>
      <c r="C74" s="127">
        <v>3</v>
      </c>
      <c r="D74" s="137">
        <v>1</v>
      </c>
      <c r="E74" s="15" t="s">
        <v>106</v>
      </c>
      <c r="F74" s="18"/>
      <c r="G74" s="18"/>
      <c r="H74" s="27"/>
      <c r="I74" s="217"/>
      <c r="J74" s="217">
        <f>+I74+H74</f>
        <v>0</v>
      </c>
      <c r="K74" s="8" t="s">
        <v>96</v>
      </c>
      <c r="L74" s="9" t="s">
        <v>107</v>
      </c>
    </row>
    <row r="75" spans="1:12" s="242" customFormat="1" ht="25.5" customHeight="1" thickBot="1" x14ac:dyDescent="0.25">
      <c r="A75" s="130">
        <v>1</v>
      </c>
      <c r="B75" s="131">
        <v>5</v>
      </c>
      <c r="C75" s="131">
        <v>4</v>
      </c>
      <c r="D75" s="139"/>
      <c r="E75" s="146" t="s">
        <v>108</v>
      </c>
      <c r="F75" s="120"/>
      <c r="G75" s="123"/>
      <c r="H75" s="259">
        <f>+SUM(H76:H80)</f>
        <v>2417925072</v>
      </c>
      <c r="I75" s="259">
        <f>+SUM(I76:I80)</f>
        <v>0</v>
      </c>
      <c r="J75" s="259">
        <f>+I75+H75</f>
        <v>2417925072</v>
      </c>
      <c r="K75" s="91"/>
      <c r="L75" s="251"/>
    </row>
    <row r="76" spans="1:12" s="242" customFormat="1" x14ac:dyDescent="0.2">
      <c r="A76" s="152">
        <v>1</v>
      </c>
      <c r="B76" s="153">
        <v>5</v>
      </c>
      <c r="C76" s="153">
        <v>4</v>
      </c>
      <c r="D76" s="154"/>
      <c r="E76" s="15" t="s">
        <v>306</v>
      </c>
      <c r="F76" s="443"/>
      <c r="G76" s="12"/>
      <c r="H76" s="27"/>
      <c r="I76" s="270"/>
      <c r="J76" s="217">
        <f>+I76+H76</f>
        <v>0</v>
      </c>
      <c r="K76" s="8" t="s">
        <v>96</v>
      </c>
      <c r="L76" s="251"/>
    </row>
    <row r="77" spans="1:12" s="242" customFormat="1" ht="13.5" customHeight="1" x14ac:dyDescent="0.2">
      <c r="A77" s="152">
        <v>1</v>
      </c>
      <c r="B77" s="153">
        <v>5</v>
      </c>
      <c r="C77" s="153">
        <v>4</v>
      </c>
      <c r="D77" s="154"/>
      <c r="E77" s="8" t="s">
        <v>111</v>
      </c>
      <c r="F77" s="443"/>
      <c r="G77" s="9"/>
      <c r="H77" s="26"/>
      <c r="I77" s="270"/>
      <c r="J77" s="217"/>
      <c r="K77" s="8" t="s">
        <v>96</v>
      </c>
      <c r="L77" s="251"/>
    </row>
    <row r="78" spans="1:12" s="242" customFormat="1" ht="25.5" x14ac:dyDescent="0.2">
      <c r="A78" s="152">
        <v>1</v>
      </c>
      <c r="B78" s="153">
        <v>5</v>
      </c>
      <c r="C78" s="153">
        <v>4</v>
      </c>
      <c r="D78" s="154"/>
      <c r="E78" s="8" t="s">
        <v>109</v>
      </c>
      <c r="F78" s="443"/>
      <c r="G78" s="12"/>
      <c r="H78" s="238"/>
      <c r="I78" s="269"/>
      <c r="J78" s="217"/>
      <c r="K78" s="8" t="s">
        <v>96</v>
      </c>
      <c r="L78" s="251"/>
    </row>
    <row r="79" spans="1:12" s="242" customFormat="1" ht="38.25" x14ac:dyDescent="0.2">
      <c r="A79" s="152"/>
      <c r="B79" s="153"/>
      <c r="C79" s="153"/>
      <c r="D79" s="154"/>
      <c r="E79" s="8" t="s">
        <v>110</v>
      </c>
      <c r="F79" s="444">
        <v>2101</v>
      </c>
      <c r="G79" s="204" t="s">
        <v>406</v>
      </c>
      <c r="H79" s="397">
        <v>1986972546</v>
      </c>
      <c r="I79" s="270"/>
      <c r="J79" s="217"/>
      <c r="K79" s="8" t="s">
        <v>96</v>
      </c>
      <c r="L79" s="251"/>
    </row>
    <row r="80" spans="1:12" s="242" customFormat="1" ht="39" customHeight="1" x14ac:dyDescent="0.2">
      <c r="A80" s="152">
        <v>1</v>
      </c>
      <c r="B80" s="153">
        <v>5</v>
      </c>
      <c r="C80" s="153">
        <v>4</v>
      </c>
      <c r="D80" s="154"/>
      <c r="E80" s="8" t="s">
        <v>112</v>
      </c>
      <c r="F80" s="444">
        <v>2102</v>
      </c>
      <c r="G80" s="204" t="s">
        <v>369</v>
      </c>
      <c r="H80" s="397">
        <v>430952526</v>
      </c>
      <c r="I80" s="270"/>
      <c r="J80" s="217"/>
      <c r="K80" s="8" t="s">
        <v>96</v>
      </c>
      <c r="L80" s="251"/>
    </row>
    <row r="81" spans="1:13" s="242" customFormat="1" ht="27.75" customHeight="1" x14ac:dyDescent="0.2">
      <c r="A81" s="130">
        <v>1</v>
      </c>
      <c r="B81" s="131">
        <v>5</v>
      </c>
      <c r="C81" s="131">
        <v>5</v>
      </c>
      <c r="D81" s="131"/>
      <c r="E81" s="146" t="s">
        <v>113</v>
      </c>
      <c r="F81" s="120"/>
      <c r="G81" s="123"/>
      <c r="H81" s="259">
        <f>+SUM(H82:H89)</f>
        <v>21301449841</v>
      </c>
      <c r="I81" s="259">
        <f>+SUM(I82:I89)</f>
        <v>5870561851</v>
      </c>
      <c r="J81" s="259">
        <f>+SUM(J82:J89)</f>
        <v>21254460302</v>
      </c>
      <c r="K81" s="92"/>
      <c r="L81" s="272"/>
      <c r="M81" s="256"/>
    </row>
    <row r="82" spans="1:13" s="256" customFormat="1" ht="25.5" x14ac:dyDescent="0.2">
      <c r="A82" s="125">
        <v>1</v>
      </c>
      <c r="B82" s="125">
        <v>5</v>
      </c>
      <c r="C82" s="125">
        <v>5</v>
      </c>
      <c r="D82" s="125"/>
      <c r="E82" s="8" t="s">
        <v>116</v>
      </c>
      <c r="F82" s="445"/>
      <c r="G82" s="371"/>
      <c r="H82" s="372"/>
      <c r="I82" s="270"/>
      <c r="J82" s="270">
        <f>+I82+H82</f>
        <v>0</v>
      </c>
      <c r="K82" s="8" t="s">
        <v>96</v>
      </c>
      <c r="L82" s="272"/>
    </row>
    <row r="83" spans="1:13" s="256" customFormat="1" ht="38.25" x14ac:dyDescent="0.2">
      <c r="A83" s="125"/>
      <c r="B83" s="125"/>
      <c r="C83" s="125"/>
      <c r="D83" s="125"/>
      <c r="E83" s="18" t="s">
        <v>372</v>
      </c>
      <c r="F83" s="439">
        <v>2103</v>
      </c>
      <c r="G83" s="194" t="s">
        <v>310</v>
      </c>
      <c r="H83" s="397">
        <v>17513880520</v>
      </c>
      <c r="I83" s="270"/>
      <c r="J83" s="270">
        <f>+I83+H83</f>
        <v>17513880520</v>
      </c>
      <c r="K83" s="8" t="s">
        <v>96</v>
      </c>
      <c r="L83" s="272"/>
    </row>
    <row r="84" spans="1:13" s="256" customFormat="1" ht="25.5" x14ac:dyDescent="0.2">
      <c r="A84" s="125"/>
      <c r="B84" s="125"/>
      <c r="C84" s="125"/>
      <c r="D84" s="125"/>
      <c r="E84" s="8" t="s">
        <v>118</v>
      </c>
      <c r="F84" s="439"/>
      <c r="G84" s="469"/>
      <c r="H84" s="158"/>
      <c r="I84" s="270"/>
      <c r="J84" s="270">
        <f t="shared" ref="J84:J89" si="3">+I84+H84</f>
        <v>0</v>
      </c>
      <c r="K84" s="8" t="s">
        <v>96</v>
      </c>
      <c r="L84" s="272"/>
    </row>
    <row r="85" spans="1:13" s="242" customFormat="1" ht="51.75" customHeight="1" x14ac:dyDescent="0.2">
      <c r="A85" s="125">
        <v>1</v>
      </c>
      <c r="B85" s="125">
        <v>5</v>
      </c>
      <c r="C85" s="125">
        <v>5</v>
      </c>
      <c r="D85" s="125"/>
      <c r="E85" s="8" t="s">
        <v>120</v>
      </c>
      <c r="F85" s="439">
        <v>2104</v>
      </c>
      <c r="G85" s="367" t="s">
        <v>374</v>
      </c>
      <c r="H85" s="397">
        <v>918979078</v>
      </c>
      <c r="I85" s="33"/>
      <c r="J85" s="270">
        <f t="shared" si="3"/>
        <v>918979078</v>
      </c>
      <c r="K85" s="8" t="s">
        <v>96</v>
      </c>
      <c r="L85" s="251"/>
    </row>
    <row r="86" spans="1:13" s="256" customFormat="1" ht="51.75" customHeight="1" x14ac:dyDescent="0.2">
      <c r="A86" s="125">
        <v>1</v>
      </c>
      <c r="B86" s="125">
        <v>5</v>
      </c>
      <c r="C86" s="125">
        <v>5</v>
      </c>
      <c r="D86" s="125"/>
      <c r="E86" s="8" t="s">
        <v>115</v>
      </c>
      <c r="F86" s="439">
        <v>2105</v>
      </c>
      <c r="G86" s="204" t="s">
        <v>371</v>
      </c>
      <c r="H86" s="334">
        <f>500000000+77663091</f>
        <v>577663091</v>
      </c>
      <c r="I86" s="270"/>
      <c r="J86" s="270">
        <f t="shared" si="3"/>
        <v>577663091</v>
      </c>
      <c r="K86" s="8" t="s">
        <v>96</v>
      </c>
      <c r="L86" s="272"/>
    </row>
    <row r="87" spans="1:13" s="256" customFormat="1" ht="51.75" customHeight="1" x14ac:dyDescent="0.2">
      <c r="A87" s="373">
        <v>1</v>
      </c>
      <c r="B87" s="153">
        <v>5</v>
      </c>
      <c r="C87" s="153">
        <v>5</v>
      </c>
      <c r="D87" s="153"/>
      <c r="E87" s="471" t="s">
        <v>119</v>
      </c>
      <c r="F87" s="439">
        <v>2106</v>
      </c>
      <c r="G87" s="370" t="s">
        <v>311</v>
      </c>
      <c r="H87" s="334">
        <v>1344772419</v>
      </c>
      <c r="I87" s="416">
        <v>114315194</v>
      </c>
      <c r="J87" s="270">
        <f>+I87+H87</f>
        <v>1459087613</v>
      </c>
      <c r="K87" s="8" t="s">
        <v>96</v>
      </c>
      <c r="L87" s="272"/>
    </row>
    <row r="88" spans="1:13" s="256" customFormat="1" ht="51.75" customHeight="1" x14ac:dyDescent="0.2">
      <c r="A88" s="109"/>
      <c r="B88" s="255"/>
      <c r="C88" s="255"/>
      <c r="D88" s="255"/>
      <c r="E88" s="472"/>
      <c r="F88" s="430">
        <v>2107</v>
      </c>
      <c r="G88" s="370" t="s">
        <v>373</v>
      </c>
      <c r="H88" s="334">
        <v>161304733</v>
      </c>
      <c r="I88" s="416">
        <v>5756246657</v>
      </c>
      <c r="J88" s="270"/>
      <c r="K88" s="18" t="s">
        <v>307</v>
      </c>
      <c r="L88" s="272"/>
    </row>
    <row r="89" spans="1:13" s="256" customFormat="1" ht="39.75" customHeight="1" x14ac:dyDescent="0.2">
      <c r="A89" s="125">
        <v>1</v>
      </c>
      <c r="B89" s="125">
        <v>5</v>
      </c>
      <c r="C89" s="125">
        <v>5</v>
      </c>
      <c r="D89" s="125"/>
      <c r="E89" s="8" t="s">
        <v>114</v>
      </c>
      <c r="F89" s="439">
        <v>2108</v>
      </c>
      <c r="G89" s="189" t="s">
        <v>375</v>
      </c>
      <c r="H89" s="334">
        <v>784850000</v>
      </c>
      <c r="I89" s="270"/>
      <c r="J89" s="270">
        <f t="shared" si="3"/>
        <v>784850000</v>
      </c>
      <c r="K89" s="8" t="s">
        <v>96</v>
      </c>
      <c r="L89" s="272"/>
    </row>
    <row r="90" spans="1:13" s="256" customFormat="1" ht="39" customHeight="1" x14ac:dyDescent="0.2">
      <c r="A90" s="125">
        <v>1</v>
      </c>
      <c r="B90" s="125">
        <v>5</v>
      </c>
      <c r="C90" s="125">
        <v>5</v>
      </c>
      <c r="D90" s="125"/>
      <c r="E90" s="8" t="s">
        <v>117</v>
      </c>
      <c r="F90" s="434">
        <v>2109</v>
      </c>
      <c r="G90" s="204" t="s">
        <v>370</v>
      </c>
      <c r="H90" s="253"/>
      <c r="I90" s="270"/>
      <c r="J90" s="270">
        <f>+I90+H90</f>
        <v>0</v>
      </c>
      <c r="K90" s="8" t="s">
        <v>96</v>
      </c>
      <c r="L90" s="272" t="s">
        <v>305</v>
      </c>
    </row>
    <row r="91" spans="1:13" s="242" customFormat="1" x14ac:dyDescent="0.2">
      <c r="A91" s="135">
        <v>1</v>
      </c>
      <c r="B91" s="136">
        <v>6</v>
      </c>
      <c r="C91" s="136"/>
      <c r="D91" s="150"/>
      <c r="E91" s="82" t="s">
        <v>121</v>
      </c>
      <c r="F91" s="437"/>
      <c r="G91" s="31"/>
      <c r="H91" s="34">
        <f>H92+H94+H96</f>
        <v>731940457</v>
      </c>
      <c r="I91" s="34">
        <f>I92+I94+I96</f>
        <v>53683660</v>
      </c>
      <c r="J91" s="32">
        <f>I91+H91</f>
        <v>785624117</v>
      </c>
      <c r="K91" s="91"/>
      <c r="L91" s="265"/>
    </row>
    <row r="92" spans="1:13" s="242" customFormat="1" ht="36.75" customHeight="1" x14ac:dyDescent="0.2">
      <c r="A92" s="119">
        <v>1</v>
      </c>
      <c r="B92" s="131">
        <v>6</v>
      </c>
      <c r="C92" s="131">
        <v>1</v>
      </c>
      <c r="D92" s="139"/>
      <c r="E92" s="132" t="s">
        <v>122</v>
      </c>
      <c r="F92" s="131"/>
      <c r="G92" s="200"/>
      <c r="H92" s="259">
        <f>+SUM(H93:H93)</f>
        <v>731940457</v>
      </c>
      <c r="I92" s="259">
        <f>+SUM(I93:I93)</f>
        <v>39337404</v>
      </c>
      <c r="J92" s="259">
        <f>+SUM(J93:J93)</f>
        <v>771277861</v>
      </c>
      <c r="K92" s="91"/>
      <c r="L92" s="251"/>
    </row>
    <row r="93" spans="1:13" s="256" customFormat="1" ht="51.75" customHeight="1" x14ac:dyDescent="0.2">
      <c r="A93" s="126">
        <v>1</v>
      </c>
      <c r="B93" s="127">
        <v>6</v>
      </c>
      <c r="C93" s="127">
        <v>1</v>
      </c>
      <c r="D93" s="127">
        <v>1</v>
      </c>
      <c r="E93" s="8" t="s">
        <v>123</v>
      </c>
      <c r="F93" s="434">
        <v>2110</v>
      </c>
      <c r="G93" s="192" t="s">
        <v>319</v>
      </c>
      <c r="H93" s="334">
        <f>677440457+39500000+15000000</f>
        <v>731940457</v>
      </c>
      <c r="I93" s="229">
        <f>39337404</f>
        <v>39337404</v>
      </c>
      <c r="J93" s="17">
        <f>+I93+H93</f>
        <v>771277861</v>
      </c>
      <c r="K93" s="4" t="s">
        <v>124</v>
      </c>
      <c r="L93" s="109" t="s">
        <v>125</v>
      </c>
    </row>
    <row r="94" spans="1:13" s="242" customFormat="1" ht="29.25" customHeight="1" thickBot="1" x14ac:dyDescent="0.25">
      <c r="A94" s="119">
        <v>1</v>
      </c>
      <c r="B94" s="120">
        <v>6</v>
      </c>
      <c r="C94" s="120">
        <v>2</v>
      </c>
      <c r="D94" s="138"/>
      <c r="E94" s="128" t="s">
        <v>126</v>
      </c>
      <c r="F94" s="120"/>
      <c r="G94" s="123"/>
      <c r="H94" s="22">
        <f>+SUM(H95:H95)</f>
        <v>0</v>
      </c>
      <c r="I94" s="22">
        <f>+SUM(I95:I95)</f>
        <v>0</v>
      </c>
      <c r="J94" s="22">
        <f>+SUM(J95:J95)</f>
        <v>0</v>
      </c>
      <c r="K94" s="91"/>
      <c r="L94" s="251"/>
    </row>
    <row r="95" spans="1:13" s="256" customFormat="1" ht="39" thickBot="1" x14ac:dyDescent="0.25">
      <c r="A95" s="126">
        <v>1</v>
      </c>
      <c r="B95" s="127">
        <v>6</v>
      </c>
      <c r="C95" s="127">
        <v>2</v>
      </c>
      <c r="D95" s="137">
        <v>1</v>
      </c>
      <c r="E95" s="7" t="s">
        <v>127</v>
      </c>
      <c r="F95" s="435"/>
      <c r="G95" s="110"/>
      <c r="H95" s="10"/>
      <c r="I95" s="191"/>
      <c r="J95" s="17"/>
      <c r="K95" s="4" t="s">
        <v>124</v>
      </c>
      <c r="L95" s="109" t="s">
        <v>128</v>
      </c>
    </row>
    <row r="96" spans="1:13" s="242" customFormat="1" ht="29.25" customHeight="1" thickBot="1" x14ac:dyDescent="0.25">
      <c r="A96" s="119">
        <v>1</v>
      </c>
      <c r="B96" s="120">
        <v>6</v>
      </c>
      <c r="C96" s="120">
        <v>3</v>
      </c>
      <c r="D96" s="138"/>
      <c r="E96" s="121" t="s">
        <v>129</v>
      </c>
      <c r="F96" s="120"/>
      <c r="G96" s="123"/>
      <c r="H96" s="22">
        <f>+SUM(H97:H97)</f>
        <v>0</v>
      </c>
      <c r="I96" s="22">
        <f>+SUM(I97:I97)</f>
        <v>14346256</v>
      </c>
      <c r="J96" s="22">
        <f>+SUM(J97:J97)</f>
        <v>14346256</v>
      </c>
      <c r="K96" s="91"/>
      <c r="L96" s="251"/>
    </row>
    <row r="97" spans="1:12" s="256" customFormat="1" ht="56.25" customHeight="1" x14ac:dyDescent="0.2">
      <c r="A97" s="126">
        <v>1</v>
      </c>
      <c r="B97" s="127">
        <v>6</v>
      </c>
      <c r="C97" s="127">
        <v>3</v>
      </c>
      <c r="D97" s="137">
        <v>1</v>
      </c>
      <c r="E97" s="15" t="s">
        <v>130</v>
      </c>
      <c r="F97" s="434">
        <v>2111</v>
      </c>
      <c r="G97" s="67" t="s">
        <v>320</v>
      </c>
      <c r="H97" s="218"/>
      <c r="I97" s="414">
        <v>14346256</v>
      </c>
      <c r="J97" s="17">
        <f>+I97+H97</f>
        <v>14346256</v>
      </c>
      <c r="K97" s="4" t="s">
        <v>124</v>
      </c>
      <c r="L97" s="109" t="s">
        <v>131</v>
      </c>
    </row>
    <row r="98" spans="1:12" s="242" customFormat="1" ht="25.5" x14ac:dyDescent="0.2">
      <c r="A98" s="117">
        <v>1</v>
      </c>
      <c r="B98" s="118">
        <v>7</v>
      </c>
      <c r="C98" s="118"/>
      <c r="D98" s="118"/>
      <c r="E98" s="82" t="s">
        <v>132</v>
      </c>
      <c r="F98" s="437"/>
      <c r="G98" s="31"/>
      <c r="H98" s="249">
        <f>H99+H101+H103+H105</f>
        <v>371470228</v>
      </c>
      <c r="I98" s="249">
        <f>I99+I101+I103+I105</f>
        <v>581857498</v>
      </c>
      <c r="J98" s="250">
        <f>I98+H98</f>
        <v>953327726</v>
      </c>
      <c r="K98" s="68"/>
      <c r="L98" s="251"/>
    </row>
    <row r="99" spans="1:12" s="242" customFormat="1" ht="29.25" customHeight="1" thickBot="1" x14ac:dyDescent="0.25">
      <c r="A99" s="119">
        <v>1</v>
      </c>
      <c r="B99" s="120">
        <v>7</v>
      </c>
      <c r="C99" s="120">
        <v>1</v>
      </c>
      <c r="D99" s="138"/>
      <c r="E99" s="121" t="s">
        <v>133</v>
      </c>
      <c r="F99" s="120"/>
      <c r="G99" s="123"/>
      <c r="H99" s="22">
        <f>+SUM(H100:H100)</f>
        <v>358470228</v>
      </c>
      <c r="I99" s="22">
        <f>+SUM(I100:I100)</f>
        <v>15750000</v>
      </c>
      <c r="J99" s="22">
        <f>+SUM(J100:J100)</f>
        <v>374220228</v>
      </c>
      <c r="K99" s="93"/>
      <c r="L99" s="251"/>
    </row>
    <row r="100" spans="1:12" s="256" customFormat="1" ht="44.25" customHeight="1" x14ac:dyDescent="0.2">
      <c r="A100" s="124">
        <v>1</v>
      </c>
      <c r="B100" s="125">
        <v>7</v>
      </c>
      <c r="C100" s="125">
        <v>1</v>
      </c>
      <c r="D100" s="125">
        <v>1</v>
      </c>
      <c r="E100" s="15" t="s">
        <v>134</v>
      </c>
      <c r="F100" s="434">
        <v>2112</v>
      </c>
      <c r="G100" s="410" t="s">
        <v>405</v>
      </c>
      <c r="H100" s="278">
        <f>358470228</f>
        <v>358470228</v>
      </c>
      <c r="I100" s="276">
        <f>15750000</f>
        <v>15750000</v>
      </c>
      <c r="J100" s="17">
        <f>+I100+H100</f>
        <v>374220228</v>
      </c>
      <c r="K100" s="4" t="s">
        <v>376</v>
      </c>
      <c r="L100" s="109" t="s">
        <v>135</v>
      </c>
    </row>
    <row r="101" spans="1:12" s="242" customFormat="1" ht="13.5" thickBot="1" x14ac:dyDescent="0.25">
      <c r="A101" s="119">
        <v>1</v>
      </c>
      <c r="B101" s="120">
        <v>7</v>
      </c>
      <c r="C101" s="120">
        <v>2</v>
      </c>
      <c r="D101" s="138"/>
      <c r="E101" s="128" t="s">
        <v>136</v>
      </c>
      <c r="F101" s="120"/>
      <c r="G101" s="123"/>
      <c r="H101" s="22">
        <f>+SUM(H102:H102)</f>
        <v>13000000</v>
      </c>
      <c r="I101" s="22">
        <f>+SUM(I102:I102)</f>
        <v>21400000</v>
      </c>
      <c r="J101" s="22">
        <f>+SUM(J102:J102)</f>
        <v>34400000</v>
      </c>
      <c r="K101" s="93"/>
      <c r="L101" s="251"/>
    </row>
    <row r="102" spans="1:12" s="242" customFormat="1" ht="51.75" customHeight="1" x14ac:dyDescent="0.2">
      <c r="A102" s="124">
        <v>1</v>
      </c>
      <c r="B102" s="125">
        <v>7</v>
      </c>
      <c r="C102" s="125">
        <v>2</v>
      </c>
      <c r="D102" s="125">
        <v>1</v>
      </c>
      <c r="E102" s="15" t="s">
        <v>404</v>
      </c>
      <c r="F102" s="434">
        <v>2113</v>
      </c>
      <c r="G102" s="204" t="s">
        <v>321</v>
      </c>
      <c r="H102" s="381">
        <f>13000000</f>
        <v>13000000</v>
      </c>
      <c r="I102" s="233">
        <v>21400000</v>
      </c>
      <c r="J102" s="219">
        <f>+I102+H102</f>
        <v>34400000</v>
      </c>
      <c r="K102" s="4" t="s">
        <v>124</v>
      </c>
      <c r="L102" s="254" t="s">
        <v>137</v>
      </c>
    </row>
    <row r="103" spans="1:12" s="242" customFormat="1" ht="27" customHeight="1" thickBot="1" x14ac:dyDescent="0.25">
      <c r="A103" s="119">
        <v>1</v>
      </c>
      <c r="B103" s="120">
        <v>7</v>
      </c>
      <c r="C103" s="120">
        <v>3</v>
      </c>
      <c r="D103" s="138"/>
      <c r="E103" s="128" t="s">
        <v>138</v>
      </c>
      <c r="F103" s="120"/>
      <c r="G103" s="123"/>
      <c r="H103" s="22">
        <f>+SUM(H104:H104)</f>
        <v>0</v>
      </c>
      <c r="I103" s="22">
        <f>+SUM(I104:I104)</f>
        <v>55045455</v>
      </c>
      <c r="J103" s="22">
        <f>+SUM(J104:J104)</f>
        <v>55045455</v>
      </c>
      <c r="K103" s="93"/>
      <c r="L103" s="251"/>
    </row>
    <row r="104" spans="1:12" s="242" customFormat="1" ht="39" customHeight="1" x14ac:dyDescent="0.2">
      <c r="A104" s="124">
        <v>1</v>
      </c>
      <c r="B104" s="125">
        <v>7</v>
      </c>
      <c r="C104" s="125">
        <v>3</v>
      </c>
      <c r="D104" s="125">
        <v>1</v>
      </c>
      <c r="E104" s="15" t="s">
        <v>139</v>
      </c>
      <c r="F104" s="434">
        <v>2114</v>
      </c>
      <c r="G104" s="192" t="s">
        <v>322</v>
      </c>
      <c r="H104" s="226"/>
      <c r="I104" s="229">
        <f>55045455</f>
        <v>55045455</v>
      </c>
      <c r="J104" s="219">
        <f>+I104+H104</f>
        <v>55045455</v>
      </c>
      <c r="K104" s="4" t="s">
        <v>124</v>
      </c>
      <c r="L104" s="254" t="s">
        <v>140</v>
      </c>
    </row>
    <row r="105" spans="1:12" s="242" customFormat="1" ht="13.5" thickBot="1" x14ac:dyDescent="0.25">
      <c r="A105" s="119">
        <v>1</v>
      </c>
      <c r="B105" s="120">
        <v>7</v>
      </c>
      <c r="C105" s="120">
        <v>4</v>
      </c>
      <c r="D105" s="138"/>
      <c r="E105" s="128" t="s">
        <v>141</v>
      </c>
      <c r="F105" s="120"/>
      <c r="G105" s="123"/>
      <c r="H105" s="22">
        <f>+SUM(H106:H106)</f>
        <v>0</v>
      </c>
      <c r="I105" s="22">
        <f>+SUM(I106:I106)</f>
        <v>489662043</v>
      </c>
      <c r="J105" s="22">
        <f>+SUM(J106:J106)</f>
        <v>489662043</v>
      </c>
      <c r="K105" s="93"/>
      <c r="L105" s="251"/>
    </row>
    <row r="106" spans="1:12" s="242" customFormat="1" ht="51" customHeight="1" thickBot="1" x14ac:dyDescent="0.25">
      <c r="A106" s="124">
        <v>1</v>
      </c>
      <c r="B106" s="125">
        <v>7</v>
      </c>
      <c r="C106" s="125">
        <v>4</v>
      </c>
      <c r="D106" s="125">
        <v>1</v>
      </c>
      <c r="E106" s="7" t="s">
        <v>142</v>
      </c>
      <c r="F106" s="434">
        <v>2115</v>
      </c>
      <c r="G106" s="67" t="s">
        <v>323</v>
      </c>
      <c r="H106" s="227"/>
      <c r="I106" s="275">
        <v>489662043</v>
      </c>
      <c r="J106" s="219">
        <f>+I106+H106</f>
        <v>489662043</v>
      </c>
      <c r="K106" s="4" t="s">
        <v>124</v>
      </c>
      <c r="L106" s="254" t="s">
        <v>143</v>
      </c>
    </row>
    <row r="107" spans="1:12" s="242" customFormat="1" ht="25.5" x14ac:dyDescent="0.2">
      <c r="A107" s="117">
        <v>1</v>
      </c>
      <c r="B107" s="118">
        <v>8</v>
      </c>
      <c r="C107" s="118"/>
      <c r="D107" s="118"/>
      <c r="E107" s="82" t="s">
        <v>144</v>
      </c>
      <c r="F107" s="437"/>
      <c r="G107" s="31"/>
      <c r="H107" s="249">
        <f>H108+H110+H112+H114+H116+H118</f>
        <v>544470228</v>
      </c>
      <c r="I107" s="249">
        <f>I108+I110+I112+I114+I116+I118</f>
        <v>408188692</v>
      </c>
      <c r="J107" s="250">
        <f>I107+H107</f>
        <v>952658920</v>
      </c>
      <c r="K107" s="68"/>
      <c r="L107" s="251"/>
    </row>
    <row r="108" spans="1:12" s="242" customFormat="1" ht="13.5" thickBot="1" x14ac:dyDescent="0.25">
      <c r="A108" s="119">
        <v>1</v>
      </c>
      <c r="B108" s="120">
        <v>8</v>
      </c>
      <c r="C108" s="120">
        <v>1</v>
      </c>
      <c r="D108" s="138"/>
      <c r="E108" s="121" t="s">
        <v>145</v>
      </c>
      <c r="F108" s="120"/>
      <c r="G108" s="123"/>
      <c r="H108" s="22">
        <f>+SUM(H109:H109)</f>
        <v>0</v>
      </c>
      <c r="I108" s="22">
        <f>+SUM(I109:I109)</f>
        <v>39375000</v>
      </c>
      <c r="J108" s="22">
        <f>+SUM(J109:J109)</f>
        <v>39375000</v>
      </c>
      <c r="K108" s="93"/>
      <c r="L108" s="251"/>
    </row>
    <row r="109" spans="1:12" s="242" customFormat="1" ht="39" customHeight="1" x14ac:dyDescent="0.2">
      <c r="A109" s="124">
        <v>1</v>
      </c>
      <c r="B109" s="125">
        <v>8</v>
      </c>
      <c r="C109" s="125">
        <v>1</v>
      </c>
      <c r="D109" s="125">
        <v>1</v>
      </c>
      <c r="E109" s="15" t="s">
        <v>146</v>
      </c>
      <c r="F109" s="434">
        <v>2116</v>
      </c>
      <c r="G109" s="194" t="s">
        <v>324</v>
      </c>
      <c r="H109" s="362"/>
      <c r="I109" s="275">
        <v>39375000</v>
      </c>
      <c r="J109" s="219">
        <f>+I109+H109</f>
        <v>39375000</v>
      </c>
      <c r="K109" s="4" t="s">
        <v>124</v>
      </c>
      <c r="L109" s="254" t="s">
        <v>147</v>
      </c>
    </row>
    <row r="110" spans="1:12" s="242" customFormat="1" x14ac:dyDescent="0.2">
      <c r="A110" s="119">
        <v>1</v>
      </c>
      <c r="B110" s="120">
        <v>8</v>
      </c>
      <c r="C110" s="120">
        <v>2</v>
      </c>
      <c r="D110" s="138"/>
      <c r="E110" s="146" t="s">
        <v>148</v>
      </c>
      <c r="F110" s="120"/>
      <c r="G110" s="123"/>
      <c r="H110" s="22">
        <f>+SUM(H111:H111)</f>
        <v>20000000</v>
      </c>
      <c r="I110" s="22">
        <f>+SUM(I111:I111)</f>
        <v>66742444</v>
      </c>
      <c r="J110" s="22">
        <f>+SUM(J111:J111)</f>
        <v>86742444</v>
      </c>
      <c r="K110" s="93"/>
      <c r="L110" s="251"/>
    </row>
    <row r="111" spans="1:12" s="242" customFormat="1" ht="51.75" customHeight="1" x14ac:dyDescent="0.2">
      <c r="A111" s="124">
        <v>1</v>
      </c>
      <c r="B111" s="125">
        <v>8</v>
      </c>
      <c r="C111" s="125">
        <v>2</v>
      </c>
      <c r="D111" s="125">
        <v>1</v>
      </c>
      <c r="E111" s="8" t="s">
        <v>149</v>
      </c>
      <c r="F111" s="434">
        <v>2117</v>
      </c>
      <c r="G111" s="194" t="s">
        <v>325</v>
      </c>
      <c r="H111" s="381">
        <v>20000000</v>
      </c>
      <c r="I111" s="233">
        <f>42148780+24593664</f>
        <v>66742444</v>
      </c>
      <c r="J111" s="219">
        <f>+I111+H111</f>
        <v>86742444</v>
      </c>
      <c r="K111" s="4" t="s">
        <v>124</v>
      </c>
      <c r="L111" s="254" t="s">
        <v>150</v>
      </c>
    </row>
    <row r="112" spans="1:12" s="242" customFormat="1" ht="25.5" x14ac:dyDescent="0.2">
      <c r="A112" s="119">
        <v>1</v>
      </c>
      <c r="B112" s="120">
        <v>8</v>
      </c>
      <c r="C112" s="131">
        <v>3</v>
      </c>
      <c r="D112" s="139"/>
      <c r="E112" s="146" t="s">
        <v>151</v>
      </c>
      <c r="F112" s="131"/>
      <c r="G112" s="200"/>
      <c r="H112" s="29">
        <f>+SUM(H113:H113)</f>
        <v>42000000</v>
      </c>
      <c r="I112" s="22">
        <f>+SUM(I113:I113)</f>
        <v>0</v>
      </c>
      <c r="J112" s="22">
        <f>+SUM(J113:J113)</f>
        <v>42000000</v>
      </c>
      <c r="K112" s="93"/>
      <c r="L112" s="251"/>
    </row>
    <row r="113" spans="1:12" s="242" customFormat="1" ht="38.25" x14ac:dyDescent="0.2">
      <c r="A113" s="124">
        <v>1</v>
      </c>
      <c r="B113" s="125">
        <v>8</v>
      </c>
      <c r="C113" s="125">
        <v>3</v>
      </c>
      <c r="D113" s="125">
        <v>1</v>
      </c>
      <c r="E113" s="8" t="s">
        <v>152</v>
      </c>
      <c r="F113" s="434">
        <v>2118</v>
      </c>
      <c r="G113" s="192" t="s">
        <v>326</v>
      </c>
      <c r="H113" s="381">
        <v>42000000</v>
      </c>
      <c r="I113" s="270"/>
      <c r="J113" s="219">
        <f>+I113+H113</f>
        <v>42000000</v>
      </c>
      <c r="K113" s="4" t="s">
        <v>124</v>
      </c>
      <c r="L113" s="254"/>
    </row>
    <row r="114" spans="1:12" s="242" customFormat="1" ht="34.5" customHeight="1" x14ac:dyDescent="0.2">
      <c r="A114" s="119">
        <v>1</v>
      </c>
      <c r="B114" s="120">
        <v>8</v>
      </c>
      <c r="C114" s="120">
        <v>4</v>
      </c>
      <c r="D114" s="120"/>
      <c r="E114" s="122" t="s">
        <v>153</v>
      </c>
      <c r="F114" s="120"/>
      <c r="G114" s="122"/>
      <c r="H114" s="377">
        <f>+SUM(H115:H115)</f>
        <v>358470228</v>
      </c>
      <c r="I114" s="22">
        <f>+SUM(I115:I115)</f>
        <v>156786230</v>
      </c>
      <c r="J114" s="22">
        <f>+SUM(J115:J115)</f>
        <v>515256458</v>
      </c>
      <c r="K114" s="93"/>
      <c r="L114" s="251"/>
    </row>
    <row r="115" spans="1:12" s="242" customFormat="1" ht="51.75" customHeight="1" x14ac:dyDescent="0.2">
      <c r="A115" s="125">
        <v>1</v>
      </c>
      <c r="B115" s="125">
        <v>8</v>
      </c>
      <c r="C115" s="125">
        <v>4</v>
      </c>
      <c r="D115" s="125">
        <v>1</v>
      </c>
      <c r="E115" s="8" t="s">
        <v>154</v>
      </c>
      <c r="F115" s="434">
        <v>2119</v>
      </c>
      <c r="G115" s="409" t="s">
        <v>327</v>
      </c>
      <c r="H115" s="408">
        <f>358470228</f>
        <v>358470228</v>
      </c>
      <c r="I115" s="277">
        <v>156786230</v>
      </c>
      <c r="J115" s="219">
        <f>+I115+H115</f>
        <v>515256458</v>
      </c>
      <c r="K115" s="4" t="s">
        <v>124</v>
      </c>
      <c r="L115" s="254" t="s">
        <v>155</v>
      </c>
    </row>
    <row r="116" spans="1:12" s="242" customFormat="1" ht="13.5" thickBot="1" x14ac:dyDescent="0.25">
      <c r="A116" s="155">
        <v>1</v>
      </c>
      <c r="B116" s="156">
        <v>8</v>
      </c>
      <c r="C116" s="156">
        <v>5</v>
      </c>
      <c r="D116" s="157"/>
      <c r="E116" s="128" t="s">
        <v>156</v>
      </c>
      <c r="F116" s="156"/>
      <c r="G116" s="159"/>
      <c r="H116" s="22">
        <f>SUM(H117:H117)</f>
        <v>14000000</v>
      </c>
      <c r="I116" s="22">
        <f>SUM(I117:I117)</f>
        <v>0</v>
      </c>
      <c r="J116" s="5">
        <f>I116+H116</f>
        <v>14000000</v>
      </c>
      <c r="K116" s="93"/>
      <c r="L116" s="251"/>
    </row>
    <row r="117" spans="1:12" s="242" customFormat="1" ht="39" customHeight="1" x14ac:dyDescent="0.2">
      <c r="A117" s="124">
        <v>1</v>
      </c>
      <c r="B117" s="125">
        <v>8</v>
      </c>
      <c r="C117" s="125">
        <v>5</v>
      </c>
      <c r="D117" s="125">
        <v>1</v>
      </c>
      <c r="E117" s="15" t="s">
        <v>157</v>
      </c>
      <c r="F117" s="434">
        <v>2120</v>
      </c>
      <c r="G117" s="204" t="s">
        <v>328</v>
      </c>
      <c r="H117" s="388">
        <f>14000000</f>
        <v>14000000</v>
      </c>
      <c r="I117" s="276"/>
      <c r="J117" s="219">
        <f>+I117+H117</f>
        <v>14000000</v>
      </c>
      <c r="K117" s="4" t="s">
        <v>124</v>
      </c>
      <c r="L117" s="254"/>
    </row>
    <row r="118" spans="1:12" s="242" customFormat="1" ht="39" thickBot="1" x14ac:dyDescent="0.25">
      <c r="A118" s="119">
        <v>1</v>
      </c>
      <c r="B118" s="120">
        <v>8</v>
      </c>
      <c r="C118" s="120">
        <v>6</v>
      </c>
      <c r="D118" s="138"/>
      <c r="E118" s="128" t="s">
        <v>158</v>
      </c>
      <c r="F118" s="120"/>
      <c r="G118" s="123"/>
      <c r="H118" s="22">
        <f>SUM(H119:H119)</f>
        <v>110000000</v>
      </c>
      <c r="I118" s="22">
        <f>SUM(I119:I119)</f>
        <v>145285018</v>
      </c>
      <c r="J118" s="5">
        <f>I118+H118</f>
        <v>255285018</v>
      </c>
      <c r="K118" s="93"/>
      <c r="L118" s="251"/>
    </row>
    <row r="119" spans="1:12" s="242" customFormat="1" ht="51.75" customHeight="1" x14ac:dyDescent="0.2">
      <c r="A119" s="124">
        <v>1</v>
      </c>
      <c r="B119" s="125">
        <v>8</v>
      </c>
      <c r="C119" s="125">
        <v>6</v>
      </c>
      <c r="D119" s="125">
        <v>1</v>
      </c>
      <c r="E119" s="15" t="s">
        <v>159</v>
      </c>
      <c r="F119" s="434">
        <v>2121</v>
      </c>
      <c r="G119" s="194" t="s">
        <v>329</v>
      </c>
      <c r="H119" s="388">
        <v>110000000</v>
      </c>
      <c r="I119" s="229">
        <v>145285018</v>
      </c>
      <c r="J119" s="219">
        <f>+I119+H119</f>
        <v>255285018</v>
      </c>
      <c r="K119" s="4" t="s">
        <v>124</v>
      </c>
      <c r="L119" s="254"/>
    </row>
    <row r="120" spans="1:12" s="242" customFormat="1" ht="25.5" x14ac:dyDescent="0.2">
      <c r="A120" s="117">
        <v>1</v>
      </c>
      <c r="B120" s="118">
        <v>9</v>
      </c>
      <c r="C120" s="118"/>
      <c r="D120" s="118"/>
      <c r="E120" s="82" t="s">
        <v>160</v>
      </c>
      <c r="F120" s="437"/>
      <c r="G120" s="31"/>
      <c r="H120" s="249">
        <f>H121+H123</f>
        <v>2987770779</v>
      </c>
      <c r="I120" s="249">
        <f>I121+I123</f>
        <v>81619476</v>
      </c>
      <c r="J120" s="250">
        <f>I120+H120</f>
        <v>3069390255</v>
      </c>
      <c r="K120" s="68"/>
      <c r="L120" s="251"/>
    </row>
    <row r="121" spans="1:12" s="242" customFormat="1" ht="30" customHeight="1" thickBot="1" x14ac:dyDescent="0.25">
      <c r="A121" s="119">
        <v>1</v>
      </c>
      <c r="B121" s="120">
        <v>9</v>
      </c>
      <c r="C121" s="120">
        <v>1</v>
      </c>
      <c r="D121" s="138"/>
      <c r="E121" s="121" t="s">
        <v>161</v>
      </c>
      <c r="F121" s="120"/>
      <c r="G121" s="123"/>
      <c r="H121" s="22">
        <f>SUM(H122:H122)</f>
        <v>2536575908</v>
      </c>
      <c r="I121" s="22">
        <f>SUM(I122:I122)</f>
        <v>0</v>
      </c>
      <c r="J121" s="5">
        <f>I121+H121</f>
        <v>2536575908</v>
      </c>
      <c r="K121" s="93"/>
      <c r="L121" s="251"/>
    </row>
    <row r="122" spans="1:12" s="242" customFormat="1" ht="39" customHeight="1" x14ac:dyDescent="0.2">
      <c r="A122" s="124">
        <v>1</v>
      </c>
      <c r="B122" s="125">
        <v>9</v>
      </c>
      <c r="C122" s="125">
        <v>1</v>
      </c>
      <c r="D122" s="125">
        <v>1</v>
      </c>
      <c r="E122" s="15" t="s">
        <v>162</v>
      </c>
      <c r="F122" s="434">
        <v>2122</v>
      </c>
      <c r="G122" s="189" t="s">
        <v>330</v>
      </c>
      <c r="H122" s="381">
        <v>2536575908</v>
      </c>
      <c r="I122" s="17"/>
      <c r="J122" s="219">
        <f>+I122+H122</f>
        <v>2536575908</v>
      </c>
      <c r="K122" s="4" t="s">
        <v>124</v>
      </c>
      <c r="L122" s="254"/>
    </row>
    <row r="123" spans="1:12" s="242" customFormat="1" ht="30" customHeight="1" x14ac:dyDescent="0.2">
      <c r="A123" s="119">
        <v>1</v>
      </c>
      <c r="B123" s="120">
        <v>9</v>
      </c>
      <c r="C123" s="120">
        <v>2</v>
      </c>
      <c r="D123" s="138"/>
      <c r="E123" s="122" t="s">
        <v>163</v>
      </c>
      <c r="F123" s="120"/>
      <c r="G123" s="123"/>
      <c r="H123" s="22">
        <f>SUM(H124:H124)</f>
        <v>451194871</v>
      </c>
      <c r="I123" s="22">
        <f>SUM(I124:I124)</f>
        <v>81619476</v>
      </c>
      <c r="J123" s="5">
        <f>I123+H123</f>
        <v>532814347</v>
      </c>
      <c r="K123" s="93"/>
      <c r="L123" s="251"/>
    </row>
    <row r="124" spans="1:12" s="242" customFormat="1" ht="39" customHeight="1" x14ac:dyDescent="0.2">
      <c r="A124" s="124">
        <v>1</v>
      </c>
      <c r="B124" s="125">
        <v>9</v>
      </c>
      <c r="C124" s="125">
        <v>2</v>
      </c>
      <c r="D124" s="125">
        <v>1</v>
      </c>
      <c r="E124" s="400" t="s">
        <v>164</v>
      </c>
      <c r="F124" s="434">
        <v>2123</v>
      </c>
      <c r="G124" s="192" t="s">
        <v>312</v>
      </c>
      <c r="H124" s="381">
        <v>451194871</v>
      </c>
      <c r="I124" s="275">
        <v>81619476</v>
      </c>
      <c r="J124" s="219">
        <f>+I124+H124</f>
        <v>532814347</v>
      </c>
      <c r="K124" s="4" t="s">
        <v>124</v>
      </c>
      <c r="L124" s="254"/>
    </row>
    <row r="125" spans="1:12" s="242" customFormat="1" ht="25.5" x14ac:dyDescent="0.2">
      <c r="A125" s="117">
        <v>1</v>
      </c>
      <c r="B125" s="118">
        <v>10</v>
      </c>
      <c r="C125" s="118"/>
      <c r="D125" s="118"/>
      <c r="E125" s="82" t="s">
        <v>165</v>
      </c>
      <c r="F125" s="437"/>
      <c r="G125" s="31"/>
      <c r="H125" s="249">
        <f>H126</f>
        <v>0</v>
      </c>
      <c r="I125" s="250">
        <f>I126</f>
        <v>0</v>
      </c>
      <c r="J125" s="250">
        <f>I125+H125</f>
        <v>0</v>
      </c>
      <c r="K125" s="68"/>
      <c r="L125" s="251"/>
    </row>
    <row r="126" spans="1:12" s="242" customFormat="1" ht="26.25" customHeight="1" x14ac:dyDescent="0.2">
      <c r="A126" s="119">
        <v>1</v>
      </c>
      <c r="B126" s="120">
        <v>10</v>
      </c>
      <c r="C126" s="120">
        <v>1</v>
      </c>
      <c r="D126" s="138"/>
      <c r="E126" s="132" t="s">
        <v>166</v>
      </c>
      <c r="F126" s="120"/>
      <c r="G126" s="123"/>
      <c r="H126" s="22"/>
      <c r="I126" s="22"/>
      <c r="J126" s="5">
        <f>I126+H126</f>
        <v>0</v>
      </c>
      <c r="K126" s="93"/>
      <c r="L126" s="251"/>
    </row>
    <row r="127" spans="1:12" s="242" customFormat="1" ht="39" thickBot="1" x14ac:dyDescent="0.25">
      <c r="A127" s="160" t="s">
        <v>6</v>
      </c>
      <c r="B127" s="160" t="s">
        <v>7</v>
      </c>
      <c r="C127" s="160" t="s">
        <v>8</v>
      </c>
      <c r="D127" s="160" t="s">
        <v>9</v>
      </c>
      <c r="E127" s="279" t="s">
        <v>10</v>
      </c>
      <c r="F127" s="35"/>
      <c r="G127" s="36"/>
      <c r="H127" s="37" t="s">
        <v>13</v>
      </c>
      <c r="I127" s="38" t="s">
        <v>14</v>
      </c>
      <c r="J127" s="39" t="s">
        <v>15</v>
      </c>
      <c r="K127" s="116"/>
      <c r="L127" s="251"/>
    </row>
    <row r="128" spans="1:12" s="242" customFormat="1" ht="45" customHeight="1" thickBot="1" x14ac:dyDescent="0.25">
      <c r="A128" s="161">
        <v>2</v>
      </c>
      <c r="B128" s="162"/>
      <c r="C128" s="162"/>
      <c r="D128" s="163"/>
      <c r="E128" s="40" t="s">
        <v>167</v>
      </c>
      <c r="F128" s="35"/>
      <c r="G128" s="36"/>
      <c r="H128" s="41">
        <f>H129+H141+H145+H157</f>
        <v>15398560895</v>
      </c>
      <c r="I128" s="41">
        <f>I129+I141+I145+I157</f>
        <v>261200000</v>
      </c>
      <c r="J128" s="42">
        <f>H128+I128</f>
        <v>15659760895</v>
      </c>
      <c r="K128" s="116"/>
      <c r="L128" s="251"/>
    </row>
    <row r="129" spans="1:12" s="242" customFormat="1" ht="25.5" x14ac:dyDescent="0.2">
      <c r="A129" s="117">
        <v>2</v>
      </c>
      <c r="B129" s="118">
        <v>1</v>
      </c>
      <c r="C129" s="118"/>
      <c r="D129" s="118"/>
      <c r="E129" s="82" t="s">
        <v>168</v>
      </c>
      <c r="F129" s="437"/>
      <c r="G129" s="31"/>
      <c r="H129" s="249">
        <f>H130+H137+H139</f>
        <v>332289613</v>
      </c>
      <c r="I129" s="249">
        <f>I130+I137+I139</f>
        <v>80000000</v>
      </c>
      <c r="J129" s="250">
        <f>I129+H129</f>
        <v>412289613</v>
      </c>
      <c r="K129" s="68"/>
      <c r="L129" s="251"/>
    </row>
    <row r="130" spans="1:12" s="242" customFormat="1" ht="27.75" customHeight="1" x14ac:dyDescent="0.2">
      <c r="A130" s="119">
        <v>2</v>
      </c>
      <c r="B130" s="120">
        <v>1</v>
      </c>
      <c r="C130" s="120">
        <v>1</v>
      </c>
      <c r="D130" s="138"/>
      <c r="E130" s="132" t="s">
        <v>169</v>
      </c>
      <c r="F130" s="131"/>
      <c r="G130" s="200"/>
      <c r="H130" s="29">
        <f>SUM(H131:H136)</f>
        <v>100000000</v>
      </c>
      <c r="I130" s="29">
        <f>SUM(I132:I136)</f>
        <v>30000000</v>
      </c>
      <c r="J130" s="29">
        <f>SUM(J132:J136)</f>
        <v>30000000</v>
      </c>
      <c r="K130" s="99"/>
      <c r="L130" s="251"/>
    </row>
    <row r="131" spans="1:12" s="242" customFormat="1" ht="54.75" customHeight="1" x14ac:dyDescent="0.2">
      <c r="A131" s="126">
        <v>2</v>
      </c>
      <c r="B131" s="127">
        <v>1</v>
      </c>
      <c r="C131" s="127">
        <v>1</v>
      </c>
      <c r="D131" s="127">
        <v>1</v>
      </c>
      <c r="E131" s="190" t="s">
        <v>170</v>
      </c>
      <c r="F131" s="446"/>
      <c r="G131" s="305"/>
      <c r="H131" s="362"/>
      <c r="I131" s="305"/>
      <c r="J131" s="305"/>
      <c r="K131" s="8" t="s">
        <v>381</v>
      </c>
      <c r="L131" s="254" t="s">
        <v>172</v>
      </c>
    </row>
    <row r="132" spans="1:12" s="256" customFormat="1" ht="38.25" x14ac:dyDescent="0.2">
      <c r="A132" s="126">
        <v>2</v>
      </c>
      <c r="B132" s="127">
        <v>1</v>
      </c>
      <c r="C132" s="127">
        <v>1</v>
      </c>
      <c r="D132" s="127">
        <v>2</v>
      </c>
      <c r="E132" s="190" t="s">
        <v>173</v>
      </c>
      <c r="F132" s="434">
        <v>2124</v>
      </c>
      <c r="G132" s="69" t="s">
        <v>339</v>
      </c>
      <c r="H132" s="399">
        <v>100000000</v>
      </c>
      <c r="I132" s="239">
        <v>30000000</v>
      </c>
      <c r="J132" s="240">
        <f>+I132+H131</f>
        <v>30000000</v>
      </c>
      <c r="K132" s="8" t="s">
        <v>381</v>
      </c>
      <c r="L132" s="254" t="s">
        <v>172</v>
      </c>
    </row>
    <row r="133" spans="1:12" s="256" customFormat="1" ht="38.25" x14ac:dyDescent="0.2">
      <c r="A133" s="126">
        <v>2</v>
      </c>
      <c r="B133" s="127">
        <v>1</v>
      </c>
      <c r="C133" s="127">
        <v>1</v>
      </c>
      <c r="D133" s="127">
        <v>3</v>
      </c>
      <c r="E133" s="190" t="s">
        <v>174</v>
      </c>
      <c r="F133" s="440"/>
      <c r="G133" s="102"/>
      <c r="H133" s="65"/>
      <c r="I133" s="269"/>
      <c r="J133" s="269"/>
      <c r="K133" s="8" t="s">
        <v>381</v>
      </c>
      <c r="L133" s="254" t="s">
        <v>172</v>
      </c>
    </row>
    <row r="134" spans="1:12" s="256" customFormat="1" ht="39" customHeight="1" x14ac:dyDescent="0.2">
      <c r="A134" s="126">
        <v>2</v>
      </c>
      <c r="B134" s="127">
        <v>1</v>
      </c>
      <c r="C134" s="127">
        <v>1</v>
      </c>
      <c r="D134" s="127">
        <v>4</v>
      </c>
      <c r="E134" s="190" t="s">
        <v>175</v>
      </c>
      <c r="F134" s="440"/>
      <c r="G134" s="102"/>
      <c r="H134" s="65"/>
      <c r="I134" s="269"/>
      <c r="J134" s="269"/>
      <c r="K134" s="8" t="s">
        <v>381</v>
      </c>
      <c r="L134" s="109" t="s">
        <v>176</v>
      </c>
    </row>
    <row r="135" spans="1:12" s="256" customFormat="1" ht="38.25" x14ac:dyDescent="0.2">
      <c r="A135" s="126">
        <v>2</v>
      </c>
      <c r="B135" s="127">
        <v>1</v>
      </c>
      <c r="C135" s="127">
        <v>1</v>
      </c>
      <c r="D135" s="127">
        <v>5</v>
      </c>
      <c r="E135" s="190" t="s">
        <v>178</v>
      </c>
      <c r="F135" s="440"/>
      <c r="G135" s="102"/>
      <c r="H135" s="11"/>
      <c r="I135" s="280"/>
      <c r="J135" s="269"/>
      <c r="K135" s="8" t="s">
        <v>381</v>
      </c>
      <c r="L135" s="254" t="s">
        <v>172</v>
      </c>
    </row>
    <row r="136" spans="1:12" s="256" customFormat="1" ht="38.25" x14ac:dyDescent="0.2">
      <c r="A136" s="126">
        <v>2</v>
      </c>
      <c r="B136" s="127">
        <v>1</v>
      </c>
      <c r="C136" s="127">
        <v>1</v>
      </c>
      <c r="D136" s="127">
        <v>6</v>
      </c>
      <c r="E136" s="190" t="s">
        <v>177</v>
      </c>
      <c r="F136" s="440"/>
      <c r="G136" s="102"/>
      <c r="H136" s="11"/>
      <c r="I136" s="280"/>
      <c r="J136" s="269"/>
      <c r="K136" s="8" t="s">
        <v>381</v>
      </c>
      <c r="L136" s="254" t="s">
        <v>172</v>
      </c>
    </row>
    <row r="137" spans="1:12" s="283" customFormat="1" ht="25.5" x14ac:dyDescent="0.2">
      <c r="A137" s="164">
        <v>2</v>
      </c>
      <c r="B137" s="165">
        <v>1</v>
      </c>
      <c r="C137" s="165">
        <v>2</v>
      </c>
      <c r="D137" s="166"/>
      <c r="E137" s="374" t="s">
        <v>179</v>
      </c>
      <c r="F137" s="447"/>
      <c r="G137" s="167"/>
      <c r="H137" s="100">
        <f>SUM(H138:H138)</f>
        <v>232289613</v>
      </c>
      <c r="I137" s="100">
        <f>SUM(I138:I138)</f>
        <v>50000000</v>
      </c>
      <c r="J137" s="281">
        <f>I137+H137</f>
        <v>282289613</v>
      </c>
      <c r="K137" s="101"/>
      <c r="L137" s="282"/>
    </row>
    <row r="138" spans="1:12" s="242" customFormat="1" ht="38.25" x14ac:dyDescent="0.2">
      <c r="A138" s="124">
        <v>2</v>
      </c>
      <c r="B138" s="125">
        <v>1</v>
      </c>
      <c r="C138" s="125">
        <v>2</v>
      </c>
      <c r="D138" s="151">
        <v>1</v>
      </c>
      <c r="E138" s="8" t="s">
        <v>180</v>
      </c>
      <c r="F138" s="434">
        <v>2125</v>
      </c>
      <c r="G138" s="43" t="s">
        <v>402</v>
      </c>
      <c r="H138" s="237">
        <v>232289613</v>
      </c>
      <c r="I138" s="103">
        <v>50000000</v>
      </c>
      <c r="J138" s="210">
        <f>+I138+H138</f>
        <v>282289613</v>
      </c>
      <c r="K138" s="8" t="s">
        <v>381</v>
      </c>
      <c r="L138" s="254"/>
    </row>
    <row r="139" spans="1:12" s="242" customFormat="1" ht="37.5" customHeight="1" x14ac:dyDescent="0.2">
      <c r="A139" s="119">
        <v>2</v>
      </c>
      <c r="B139" s="120">
        <v>1</v>
      </c>
      <c r="C139" s="120">
        <v>3</v>
      </c>
      <c r="D139" s="138"/>
      <c r="E139" s="146" t="s">
        <v>181</v>
      </c>
      <c r="F139" s="120"/>
      <c r="G139" s="123"/>
      <c r="H139" s="22">
        <f>SUM(H140:H140)</f>
        <v>0</v>
      </c>
      <c r="I139" s="22">
        <f>SUM(I140:I140)</f>
        <v>0</v>
      </c>
      <c r="J139" s="5">
        <f>I139+H139</f>
        <v>0</v>
      </c>
      <c r="K139" s="93"/>
      <c r="L139" s="251"/>
    </row>
    <row r="140" spans="1:12" s="242" customFormat="1" ht="25.5" x14ac:dyDescent="0.2">
      <c r="A140" s="124">
        <v>2</v>
      </c>
      <c r="B140" s="125">
        <v>1</v>
      </c>
      <c r="C140" s="125">
        <v>3</v>
      </c>
      <c r="D140" s="151">
        <v>1</v>
      </c>
      <c r="E140" s="8" t="s">
        <v>182</v>
      </c>
      <c r="F140" s="435"/>
      <c r="G140" s="14"/>
      <c r="H140" s="238"/>
      <c r="I140" s="105"/>
      <c r="J140" s="210"/>
      <c r="K140" s="4" t="s">
        <v>107</v>
      </c>
      <c r="L140" s="254" t="s">
        <v>171</v>
      </c>
    </row>
    <row r="141" spans="1:12" s="242" customFormat="1" ht="25.5" x14ac:dyDescent="0.2">
      <c r="A141" s="135">
        <v>2</v>
      </c>
      <c r="B141" s="136">
        <v>2</v>
      </c>
      <c r="C141" s="136"/>
      <c r="D141" s="168"/>
      <c r="E141" s="104" t="s">
        <v>183</v>
      </c>
      <c r="F141" s="437"/>
      <c r="G141" s="44"/>
      <c r="H141" s="45">
        <f>H142</f>
        <v>300000000</v>
      </c>
      <c r="I141" s="262">
        <f>I142</f>
        <v>181200000</v>
      </c>
      <c r="J141" s="262">
        <f>+I141+H141</f>
        <v>481200000</v>
      </c>
      <c r="K141" s="93"/>
      <c r="L141" s="251"/>
    </row>
    <row r="142" spans="1:12" s="242" customFormat="1" ht="30.75" customHeight="1" thickBot="1" x14ac:dyDescent="0.25">
      <c r="A142" s="119">
        <v>2</v>
      </c>
      <c r="B142" s="120">
        <v>2</v>
      </c>
      <c r="C142" s="120">
        <v>1</v>
      </c>
      <c r="D142" s="138"/>
      <c r="E142" s="121" t="s">
        <v>184</v>
      </c>
      <c r="F142" s="120"/>
      <c r="G142" s="123"/>
      <c r="H142" s="22">
        <f>SUM(H143:H144)</f>
        <v>300000000</v>
      </c>
      <c r="I142" s="22">
        <f>SUM(I143:I144)</f>
        <v>181200000</v>
      </c>
      <c r="J142" s="22">
        <f>SUM(J143:J144)</f>
        <v>481200000</v>
      </c>
      <c r="K142" s="93"/>
      <c r="L142" s="251"/>
    </row>
    <row r="143" spans="1:12" s="242" customFormat="1" ht="39" customHeight="1" x14ac:dyDescent="0.2">
      <c r="A143" s="124">
        <v>2</v>
      </c>
      <c r="B143" s="125">
        <v>2</v>
      </c>
      <c r="C143" s="125">
        <v>1</v>
      </c>
      <c r="D143" s="151">
        <v>1</v>
      </c>
      <c r="E143" s="15" t="s">
        <v>185</v>
      </c>
      <c r="F143" s="434">
        <v>2126</v>
      </c>
      <c r="G143" s="192" t="s">
        <v>338</v>
      </c>
      <c r="H143" s="83">
        <v>300000000</v>
      </c>
      <c r="I143" s="103">
        <v>181200000</v>
      </c>
      <c r="J143" s="210">
        <f>+I143+H143</f>
        <v>481200000</v>
      </c>
      <c r="K143" s="8" t="s">
        <v>381</v>
      </c>
      <c r="L143" s="254"/>
    </row>
    <row r="144" spans="1:12" s="242" customFormat="1" ht="38.25" x14ac:dyDescent="0.25">
      <c r="A144" s="124">
        <v>2</v>
      </c>
      <c r="B144" s="125">
        <v>2</v>
      </c>
      <c r="C144" s="125">
        <v>1</v>
      </c>
      <c r="D144" s="151">
        <v>2</v>
      </c>
      <c r="E144" s="8" t="s">
        <v>186</v>
      </c>
      <c r="F144" s="440"/>
      <c r="G144" s="14"/>
      <c r="H144" s="378"/>
      <c r="I144" s="191"/>
      <c r="J144" s="210"/>
      <c r="K144" s="8" t="s">
        <v>381</v>
      </c>
      <c r="L144" s="254"/>
    </row>
    <row r="145" spans="1:12" s="242" customFormat="1" ht="25.5" x14ac:dyDescent="0.2">
      <c r="A145" s="135">
        <v>2</v>
      </c>
      <c r="B145" s="136">
        <v>3</v>
      </c>
      <c r="C145" s="136"/>
      <c r="D145" s="168"/>
      <c r="E145" s="104" t="s">
        <v>187</v>
      </c>
      <c r="F145" s="437"/>
      <c r="G145" s="44"/>
      <c r="H145" s="45">
        <f>H146+H148+H150+H153+H155</f>
        <v>14766271282</v>
      </c>
      <c r="I145" s="45">
        <f>I146+I148+I150+I153+I155</f>
        <v>0</v>
      </c>
      <c r="J145" s="262">
        <f>I145+H145</f>
        <v>14766271282</v>
      </c>
      <c r="K145" s="68"/>
      <c r="L145" s="251"/>
    </row>
    <row r="146" spans="1:12" s="242" customFormat="1" ht="39" customHeight="1" thickBot="1" x14ac:dyDescent="0.25">
      <c r="A146" s="119">
        <v>2</v>
      </c>
      <c r="B146" s="120">
        <v>3</v>
      </c>
      <c r="C146" s="120">
        <v>1</v>
      </c>
      <c r="D146" s="138"/>
      <c r="E146" s="121" t="s">
        <v>188</v>
      </c>
      <c r="F146" s="120"/>
      <c r="G146" s="123"/>
      <c r="H146" s="22">
        <f>SUM(H147:H147)</f>
        <v>12273135036</v>
      </c>
      <c r="I146" s="22">
        <f>SUM(I147:I147)</f>
        <v>0</v>
      </c>
      <c r="J146" s="22">
        <f>SUM(J147:J147)</f>
        <v>12273135036</v>
      </c>
      <c r="K146" s="68"/>
      <c r="L146" s="251"/>
    </row>
    <row r="147" spans="1:12" s="256" customFormat="1" ht="45" customHeight="1" x14ac:dyDescent="0.2">
      <c r="A147" s="169">
        <v>2</v>
      </c>
      <c r="B147" s="170">
        <v>3</v>
      </c>
      <c r="C147" s="170">
        <v>1</v>
      </c>
      <c r="D147" s="137">
        <v>1</v>
      </c>
      <c r="E147" s="15" t="s">
        <v>189</v>
      </c>
      <c r="F147" s="434">
        <v>2127</v>
      </c>
      <c r="G147" s="204" t="s">
        <v>407</v>
      </c>
      <c r="H147" s="394">
        <v>12273135036</v>
      </c>
      <c r="I147" s="17"/>
      <c r="J147" s="191">
        <f>+I147+H147</f>
        <v>12273135036</v>
      </c>
      <c r="K147" s="4" t="s">
        <v>190</v>
      </c>
      <c r="L147" s="109"/>
    </row>
    <row r="148" spans="1:12" s="242" customFormat="1" ht="27.75" customHeight="1" thickBot="1" x14ac:dyDescent="0.25">
      <c r="A148" s="119">
        <v>2</v>
      </c>
      <c r="B148" s="120">
        <v>3</v>
      </c>
      <c r="C148" s="120">
        <v>2</v>
      </c>
      <c r="D148" s="138"/>
      <c r="E148" s="128" t="s">
        <v>191</v>
      </c>
      <c r="F148" s="120"/>
      <c r="G148" s="123"/>
      <c r="H148" s="22">
        <f>SUM(H149:H149)</f>
        <v>747471657</v>
      </c>
      <c r="I148" s="22">
        <f>SUM(I149:I149)</f>
        <v>0</v>
      </c>
      <c r="J148" s="22">
        <f>SUM(J149:J149)</f>
        <v>747471657</v>
      </c>
      <c r="K148" s="68"/>
      <c r="L148" s="251"/>
    </row>
    <row r="149" spans="1:12" s="256" customFormat="1" ht="53.25" customHeight="1" x14ac:dyDescent="0.2">
      <c r="A149" s="171">
        <v>2</v>
      </c>
      <c r="B149" s="172">
        <v>3</v>
      </c>
      <c r="C149" s="172">
        <v>2</v>
      </c>
      <c r="D149" s="154">
        <v>1</v>
      </c>
      <c r="E149" s="15" t="s">
        <v>192</v>
      </c>
      <c r="F149" s="442">
        <v>2128</v>
      </c>
      <c r="G149" s="192" t="s">
        <v>361</v>
      </c>
      <c r="H149" s="391">
        <v>747471657</v>
      </c>
      <c r="I149" s="270"/>
      <c r="J149" s="217">
        <f>+I149+H149</f>
        <v>747471657</v>
      </c>
      <c r="K149" s="4" t="s">
        <v>193</v>
      </c>
      <c r="L149" s="109" t="s">
        <v>124</v>
      </c>
    </row>
    <row r="150" spans="1:12" s="242" customFormat="1" ht="27.75" customHeight="1" thickBot="1" x14ac:dyDescent="0.25">
      <c r="A150" s="155">
        <v>2</v>
      </c>
      <c r="B150" s="156">
        <v>3</v>
      </c>
      <c r="C150" s="156">
        <v>3</v>
      </c>
      <c r="D150" s="157"/>
      <c r="E150" s="128" t="s">
        <v>194</v>
      </c>
      <c r="F150" s="156"/>
      <c r="G150" s="159"/>
      <c r="H150" s="22">
        <f>SUM(H151:H152)</f>
        <v>968054918</v>
      </c>
      <c r="I150" s="22">
        <f>SUM(I151:I152)</f>
        <v>0</v>
      </c>
      <c r="J150" s="22">
        <f>SUM(J151:J152)</f>
        <v>968054918</v>
      </c>
      <c r="K150" s="68"/>
      <c r="L150" s="251"/>
    </row>
    <row r="151" spans="1:12" s="256" customFormat="1" ht="39" customHeight="1" x14ac:dyDescent="0.2">
      <c r="A151" s="171">
        <v>2</v>
      </c>
      <c r="B151" s="172">
        <v>3</v>
      </c>
      <c r="C151" s="172">
        <v>3</v>
      </c>
      <c r="D151" s="154">
        <v>1</v>
      </c>
      <c r="E151" s="15" t="s">
        <v>195</v>
      </c>
      <c r="F151" s="442">
        <v>2129</v>
      </c>
      <c r="G151" s="192" t="s">
        <v>364</v>
      </c>
      <c r="H151" s="334">
        <v>968054918</v>
      </c>
      <c r="I151" s="17"/>
      <c r="J151" s="191">
        <f>+I151+H151</f>
        <v>968054918</v>
      </c>
      <c r="K151" s="4" t="s">
        <v>193</v>
      </c>
      <c r="L151" s="109" t="s">
        <v>196</v>
      </c>
    </row>
    <row r="152" spans="1:12" s="256" customFormat="1" x14ac:dyDescent="0.2">
      <c r="A152" s="170">
        <v>2</v>
      </c>
      <c r="B152" s="170">
        <v>3</v>
      </c>
      <c r="C152" s="170">
        <v>3</v>
      </c>
      <c r="D152" s="127">
        <v>2</v>
      </c>
      <c r="E152" s="8" t="s">
        <v>197</v>
      </c>
      <c r="F152" s="417"/>
      <c r="G152" s="14"/>
      <c r="H152" s="274"/>
      <c r="I152" s="17"/>
      <c r="J152" s="191">
        <f>+I152+H152</f>
        <v>0</v>
      </c>
      <c r="K152" s="6" t="s">
        <v>193</v>
      </c>
      <c r="L152" s="109" t="s">
        <v>198</v>
      </c>
    </row>
    <row r="153" spans="1:12" s="242" customFormat="1" ht="27.75" customHeight="1" thickBot="1" x14ac:dyDescent="0.25">
      <c r="A153" s="155">
        <v>2</v>
      </c>
      <c r="B153" s="156">
        <v>3</v>
      </c>
      <c r="C153" s="156">
        <v>4</v>
      </c>
      <c r="D153" s="157"/>
      <c r="E153" s="128" t="s">
        <v>199</v>
      </c>
      <c r="F153" s="156"/>
      <c r="G153" s="123"/>
      <c r="H153" s="22">
        <f>SUM(H154:H154)</f>
        <v>15000000</v>
      </c>
      <c r="I153" s="22">
        <f>SUM(I154:I154)</f>
        <v>0</v>
      </c>
      <c r="J153" s="22">
        <f>SUM(J154:J154)</f>
        <v>15000000</v>
      </c>
      <c r="K153" s="68"/>
      <c r="L153" s="251"/>
    </row>
    <row r="154" spans="1:12" s="256" customFormat="1" ht="39" customHeight="1" x14ac:dyDescent="0.2">
      <c r="A154" s="171">
        <v>2</v>
      </c>
      <c r="B154" s="172">
        <v>3</v>
      </c>
      <c r="C154" s="172">
        <v>4</v>
      </c>
      <c r="D154" s="154">
        <v>1</v>
      </c>
      <c r="E154" s="15" t="s">
        <v>200</v>
      </c>
      <c r="F154" s="442">
        <v>2130</v>
      </c>
      <c r="G154" s="192" t="s">
        <v>362</v>
      </c>
      <c r="H154" s="379">
        <v>15000000</v>
      </c>
      <c r="I154" s="270"/>
      <c r="J154" s="217">
        <f>+I154+H154</f>
        <v>15000000</v>
      </c>
      <c r="K154" s="4" t="s">
        <v>193</v>
      </c>
      <c r="L154" s="109"/>
    </row>
    <row r="155" spans="1:12" s="242" customFormat="1" ht="27.75" customHeight="1" thickBot="1" x14ac:dyDescent="0.25">
      <c r="A155" s="155">
        <v>2</v>
      </c>
      <c r="B155" s="156">
        <v>3</v>
      </c>
      <c r="C155" s="156">
        <v>5</v>
      </c>
      <c r="D155" s="157"/>
      <c r="E155" s="128" t="s">
        <v>201</v>
      </c>
      <c r="F155" s="156"/>
      <c r="G155" s="159"/>
      <c r="H155" s="22">
        <f>SUM(H156:H156)</f>
        <v>762609671</v>
      </c>
      <c r="I155" s="22">
        <f>SUM(I156:I156)</f>
        <v>0</v>
      </c>
      <c r="J155" s="22">
        <f>SUM(J156:J156)</f>
        <v>762609671</v>
      </c>
      <c r="K155" s="68"/>
      <c r="L155" s="251"/>
    </row>
    <row r="156" spans="1:12" s="256" customFormat="1" ht="39" customHeight="1" x14ac:dyDescent="0.2">
      <c r="A156" s="169">
        <v>2</v>
      </c>
      <c r="B156" s="170">
        <v>3</v>
      </c>
      <c r="C156" s="170">
        <v>5</v>
      </c>
      <c r="D156" s="137">
        <v>1</v>
      </c>
      <c r="E156" s="15" t="s">
        <v>202</v>
      </c>
      <c r="F156" s="442">
        <v>2131</v>
      </c>
      <c r="G156" s="192" t="s">
        <v>363</v>
      </c>
      <c r="H156" s="379">
        <v>762609671</v>
      </c>
      <c r="J156" s="191">
        <f>+I156+H156</f>
        <v>762609671</v>
      </c>
      <c r="K156" s="4" t="s">
        <v>193</v>
      </c>
      <c r="L156" s="109"/>
    </row>
    <row r="157" spans="1:12" s="242" customFormat="1" ht="25.5" x14ac:dyDescent="0.2">
      <c r="A157" s="135">
        <v>2</v>
      </c>
      <c r="B157" s="136">
        <v>4</v>
      </c>
      <c r="C157" s="136"/>
      <c r="D157" s="136"/>
      <c r="E157" s="82" t="s">
        <v>203</v>
      </c>
      <c r="F157" s="433"/>
      <c r="G157" s="285"/>
      <c r="H157" s="249">
        <f>H158</f>
        <v>0</v>
      </c>
      <c r="I157" s="249">
        <f>I158</f>
        <v>0</v>
      </c>
      <c r="J157" s="262">
        <f>I157+H157</f>
        <v>0</v>
      </c>
      <c r="K157" s="93"/>
      <c r="L157" s="251"/>
    </row>
    <row r="158" spans="1:12" s="242" customFormat="1" ht="28.5" customHeight="1" thickBot="1" x14ac:dyDescent="0.25">
      <c r="A158" s="119">
        <v>2</v>
      </c>
      <c r="B158" s="120">
        <v>4</v>
      </c>
      <c r="C158" s="120">
        <v>1</v>
      </c>
      <c r="D158" s="138"/>
      <c r="E158" s="121" t="s">
        <v>204</v>
      </c>
      <c r="F158" s="120"/>
      <c r="G158" s="123"/>
      <c r="H158" s="22"/>
      <c r="I158" s="22"/>
      <c r="J158" s="22"/>
      <c r="K158" s="68"/>
      <c r="L158" s="251">
        <v>15</v>
      </c>
    </row>
    <row r="159" spans="1:12" s="242" customFormat="1" ht="39" thickBot="1" x14ac:dyDescent="0.25">
      <c r="A159" s="173" t="s">
        <v>6</v>
      </c>
      <c r="B159" s="173" t="s">
        <v>7</v>
      </c>
      <c r="C159" s="173" t="s">
        <v>8</v>
      </c>
      <c r="D159" s="173" t="s">
        <v>9</v>
      </c>
      <c r="E159" s="286" t="s">
        <v>10</v>
      </c>
      <c r="F159" s="35"/>
      <c r="G159" s="36"/>
      <c r="H159" s="46" t="s">
        <v>13</v>
      </c>
      <c r="I159" s="47" t="s">
        <v>14</v>
      </c>
      <c r="J159" s="48" t="s">
        <v>15</v>
      </c>
      <c r="K159" s="116"/>
      <c r="L159" s="251"/>
    </row>
    <row r="160" spans="1:12" s="242" customFormat="1" ht="30.75" customHeight="1" thickBot="1" x14ac:dyDescent="0.25">
      <c r="A160" s="161">
        <v>3</v>
      </c>
      <c r="B160" s="174"/>
      <c r="C160" s="174"/>
      <c r="D160" s="175"/>
      <c r="E160" s="40" t="s">
        <v>205</v>
      </c>
      <c r="F160" s="35"/>
      <c r="G160" s="36"/>
      <c r="H160" s="41">
        <f>H161+H166+H174+H180+H183</f>
        <v>2580121087</v>
      </c>
      <c r="I160" s="41">
        <f>I161+I166+I174+I180+I183</f>
        <v>401616464</v>
      </c>
      <c r="J160" s="42">
        <f>H160+I160</f>
        <v>2981737551</v>
      </c>
      <c r="K160" s="116"/>
      <c r="L160" s="251"/>
    </row>
    <row r="161" spans="1:15" s="256" customFormat="1" ht="38.25" x14ac:dyDescent="0.2">
      <c r="A161" s="82">
        <v>3</v>
      </c>
      <c r="B161" s="82">
        <v>1</v>
      </c>
      <c r="C161" s="82"/>
      <c r="D161" s="82"/>
      <c r="E161" s="82" t="s">
        <v>206</v>
      </c>
      <c r="F161" s="448"/>
      <c r="G161" s="82"/>
      <c r="H161" s="354">
        <f>+H162+H164</f>
        <v>825135562</v>
      </c>
      <c r="I161" s="354">
        <f>+I162+I164</f>
        <v>267744309</v>
      </c>
      <c r="J161" s="354">
        <f>+I161+H161</f>
        <v>1092879871</v>
      </c>
      <c r="K161" s="102"/>
      <c r="L161" s="272"/>
    </row>
    <row r="162" spans="1:15" s="288" customFormat="1" ht="38.25" x14ac:dyDescent="0.2">
      <c r="A162" s="119">
        <v>3</v>
      </c>
      <c r="B162" s="120">
        <v>1</v>
      </c>
      <c r="C162" s="120">
        <v>1</v>
      </c>
      <c r="D162" s="157"/>
      <c r="E162" s="146" t="s">
        <v>207</v>
      </c>
      <c r="F162" s="120"/>
      <c r="G162" s="123"/>
      <c r="H162" s="22">
        <f>SUM(H163:H163)</f>
        <v>825135562</v>
      </c>
      <c r="I162" s="22">
        <f>SUM(I163:I163)</f>
        <v>267744309</v>
      </c>
      <c r="J162" s="22">
        <f>SUM(J163:J163)</f>
        <v>1092879871</v>
      </c>
      <c r="K162" s="94"/>
      <c r="L162" s="287"/>
    </row>
    <row r="163" spans="1:15" s="209" customFormat="1" ht="39.75" customHeight="1" x14ac:dyDescent="0.2">
      <c r="A163" s="124">
        <v>3</v>
      </c>
      <c r="B163" s="125">
        <v>1</v>
      </c>
      <c r="C163" s="125">
        <v>1</v>
      </c>
      <c r="D163" s="176">
        <v>1</v>
      </c>
      <c r="E163" s="8" t="s">
        <v>208</v>
      </c>
      <c r="F163" s="434">
        <v>2132</v>
      </c>
      <c r="G163" s="192" t="s">
        <v>354</v>
      </c>
      <c r="H163" s="381">
        <v>825135562</v>
      </c>
      <c r="I163" s="233">
        <v>267744309</v>
      </c>
      <c r="J163" s="289">
        <f>+I163+H163</f>
        <v>1092879871</v>
      </c>
      <c r="K163" s="4" t="s">
        <v>27</v>
      </c>
      <c r="L163" s="252" t="s">
        <v>209</v>
      </c>
    </row>
    <row r="164" spans="1:15" s="288" customFormat="1" ht="25.5" customHeight="1" x14ac:dyDescent="0.2">
      <c r="A164" s="119">
        <v>3</v>
      </c>
      <c r="B164" s="120">
        <v>1</v>
      </c>
      <c r="C164" s="120">
        <v>2</v>
      </c>
      <c r="D164" s="138"/>
      <c r="E164" s="146" t="s">
        <v>210</v>
      </c>
      <c r="F164" s="120"/>
      <c r="G164" s="123"/>
      <c r="H164" s="22">
        <f>SUM(H165:H165)</f>
        <v>0</v>
      </c>
      <c r="I164" s="22">
        <f>SUM(I165:I165)</f>
        <v>0</v>
      </c>
      <c r="J164" s="22">
        <f>SUM(J165:J165)</f>
        <v>0</v>
      </c>
      <c r="K164" s="94"/>
      <c r="L164" s="287">
        <v>70</v>
      </c>
    </row>
    <row r="165" spans="1:15" s="209" customFormat="1" ht="25.5" x14ac:dyDescent="0.2">
      <c r="A165" s="124">
        <v>3</v>
      </c>
      <c r="B165" s="125">
        <v>1</v>
      </c>
      <c r="C165" s="125">
        <v>2</v>
      </c>
      <c r="D165" s="151">
        <v>1</v>
      </c>
      <c r="E165" s="8" t="s">
        <v>211</v>
      </c>
      <c r="F165" s="434">
        <v>2133</v>
      </c>
      <c r="G165" s="382" t="s">
        <v>355</v>
      </c>
      <c r="H165" s="358"/>
      <c r="I165" s="219"/>
      <c r="J165" s="210">
        <f>+I165+H165</f>
        <v>0</v>
      </c>
      <c r="K165" s="4" t="s">
        <v>27</v>
      </c>
      <c r="L165" s="252" t="s">
        <v>212</v>
      </c>
    </row>
    <row r="166" spans="1:15" s="82" customFormat="1" ht="25.5" x14ac:dyDescent="0.2">
      <c r="A166" s="82">
        <v>3</v>
      </c>
      <c r="B166" s="82">
        <v>2</v>
      </c>
      <c r="E166" s="82" t="s">
        <v>213</v>
      </c>
      <c r="F166" s="448"/>
      <c r="H166" s="360">
        <f>+H167+H170+H172</f>
        <v>819000000</v>
      </c>
      <c r="J166" s="353"/>
      <c r="K166" s="352"/>
      <c r="L166" s="351"/>
      <c r="M166" s="351"/>
      <c r="N166" s="351"/>
      <c r="O166" s="351"/>
    </row>
    <row r="167" spans="1:15" s="288" customFormat="1" ht="35.25" customHeight="1" thickBot="1" x14ac:dyDescent="0.25">
      <c r="A167" s="119">
        <v>3</v>
      </c>
      <c r="B167" s="120">
        <v>2</v>
      </c>
      <c r="C167" s="120">
        <v>1</v>
      </c>
      <c r="D167" s="138"/>
      <c r="E167" s="121" t="s">
        <v>214</v>
      </c>
      <c r="F167" s="120"/>
      <c r="G167" s="123"/>
      <c r="H167" s="22">
        <f>SUM(H168:H169)</f>
        <v>90000000</v>
      </c>
      <c r="I167" s="22">
        <f>SUM(I168:I169)</f>
        <v>0</v>
      </c>
      <c r="J167" s="22">
        <f>SUM(J168:J169)</f>
        <v>90000000</v>
      </c>
      <c r="K167" s="94"/>
      <c r="L167" s="287">
        <v>8</v>
      </c>
    </row>
    <row r="168" spans="1:15" s="209" customFormat="1" ht="51" x14ac:dyDescent="0.2">
      <c r="A168" s="124">
        <v>3</v>
      </c>
      <c r="B168" s="125">
        <v>2</v>
      </c>
      <c r="C168" s="125">
        <v>1</v>
      </c>
      <c r="D168" s="151">
        <v>1</v>
      </c>
      <c r="E168" s="15" t="s">
        <v>215</v>
      </c>
      <c r="F168" s="434">
        <v>2134</v>
      </c>
      <c r="G168" s="192" t="s">
        <v>332</v>
      </c>
      <c r="H168" s="390">
        <f>90000000</f>
        <v>90000000</v>
      </c>
      <c r="I168" s="290"/>
      <c r="J168" s="219">
        <f>+I168+H168</f>
        <v>90000000</v>
      </c>
      <c r="K168" s="90" t="s">
        <v>124</v>
      </c>
      <c r="L168" s="8" t="s">
        <v>27</v>
      </c>
    </row>
    <row r="169" spans="1:15" s="209" customFormat="1" ht="51" x14ac:dyDescent="0.2">
      <c r="A169" s="124">
        <v>3</v>
      </c>
      <c r="B169" s="125">
        <v>2</v>
      </c>
      <c r="C169" s="125">
        <v>1</v>
      </c>
      <c r="D169" s="151">
        <v>1</v>
      </c>
      <c r="E169" s="8" t="s">
        <v>215</v>
      </c>
      <c r="F169" s="434">
        <v>2135</v>
      </c>
      <c r="G169" s="382" t="s">
        <v>356</v>
      </c>
      <c r="H169" s="358"/>
      <c r="I169" s="362"/>
      <c r="J169" s="210">
        <f t="shared" ref="J169" si="4">+I169+H169</f>
        <v>0</v>
      </c>
      <c r="K169" s="6" t="s">
        <v>27</v>
      </c>
      <c r="L169" s="8" t="s">
        <v>27</v>
      </c>
      <c r="M169" s="209" t="s">
        <v>217</v>
      </c>
    </row>
    <row r="170" spans="1:15" s="288" customFormat="1" ht="28.5" customHeight="1" thickBot="1" x14ac:dyDescent="0.25">
      <c r="A170" s="119">
        <v>3</v>
      </c>
      <c r="B170" s="120">
        <v>2</v>
      </c>
      <c r="C170" s="120">
        <v>2</v>
      </c>
      <c r="D170" s="138"/>
      <c r="E170" s="128" t="s">
        <v>218</v>
      </c>
      <c r="F170" s="120"/>
      <c r="G170" s="123"/>
      <c r="H170" s="22">
        <f>SUM(H171:H171)</f>
        <v>729000000</v>
      </c>
      <c r="I170" s="22">
        <f>SUM(I171:I171)</f>
        <v>0</v>
      </c>
      <c r="J170" s="22">
        <f>SUM(J171:J171)</f>
        <v>729000000</v>
      </c>
      <c r="K170" s="94"/>
      <c r="L170" s="287">
        <v>8</v>
      </c>
    </row>
    <row r="171" spans="1:15" s="209" customFormat="1" ht="39" customHeight="1" x14ac:dyDescent="0.2">
      <c r="A171" s="124">
        <v>3</v>
      </c>
      <c r="B171" s="125">
        <v>2</v>
      </c>
      <c r="C171" s="125">
        <v>2</v>
      </c>
      <c r="D171" s="151">
        <v>1</v>
      </c>
      <c r="E171" s="15" t="s">
        <v>219</v>
      </c>
      <c r="F171" s="434">
        <v>2136</v>
      </c>
      <c r="G171" s="192" t="s">
        <v>357</v>
      </c>
      <c r="H171" s="381">
        <v>729000000</v>
      </c>
      <c r="I171" s="219"/>
      <c r="J171" s="210">
        <f>+I171+H171</f>
        <v>729000000</v>
      </c>
      <c r="K171" s="4" t="s">
        <v>27</v>
      </c>
      <c r="L171" s="252" t="s">
        <v>216</v>
      </c>
    </row>
    <row r="172" spans="1:15" s="288" customFormat="1" ht="28.5" customHeight="1" thickBot="1" x14ac:dyDescent="0.25">
      <c r="A172" s="119">
        <v>3</v>
      </c>
      <c r="B172" s="120">
        <v>2</v>
      </c>
      <c r="C172" s="120">
        <v>3</v>
      </c>
      <c r="D172" s="138"/>
      <c r="E172" s="128" t="s">
        <v>220</v>
      </c>
      <c r="F172" s="120"/>
      <c r="G172" s="123"/>
      <c r="H172" s="22">
        <f>SUM(H173:H173)</f>
        <v>0</v>
      </c>
      <c r="I172" s="22">
        <f>SUM(I173:I173)</f>
        <v>0</v>
      </c>
      <c r="J172" s="5">
        <f>H172+I172</f>
        <v>0</v>
      </c>
      <c r="K172" s="94"/>
      <c r="L172" s="287">
        <v>8</v>
      </c>
    </row>
    <row r="173" spans="1:15" s="209" customFormat="1" ht="26.25" customHeight="1" x14ac:dyDescent="0.2">
      <c r="A173" s="124">
        <v>3</v>
      </c>
      <c r="B173" s="125">
        <v>2</v>
      </c>
      <c r="C173" s="125">
        <v>3</v>
      </c>
      <c r="D173" s="151">
        <v>1</v>
      </c>
      <c r="E173" s="15" t="s">
        <v>221</v>
      </c>
      <c r="F173" s="435"/>
      <c r="G173" s="14"/>
      <c r="H173" s="20"/>
      <c r="I173" s="219"/>
      <c r="J173" s="210"/>
      <c r="K173" s="4" t="s">
        <v>27</v>
      </c>
      <c r="L173" s="252" t="s">
        <v>216</v>
      </c>
    </row>
    <row r="174" spans="1:15" s="82" customFormat="1" ht="41.25" customHeight="1" x14ac:dyDescent="0.2">
      <c r="A174" s="82">
        <v>3</v>
      </c>
      <c r="B174" s="82">
        <v>3</v>
      </c>
      <c r="E174" s="82" t="s">
        <v>222</v>
      </c>
      <c r="F174" s="448"/>
      <c r="H174" s="354">
        <f>+H175+H178</f>
        <v>935985525</v>
      </c>
      <c r="I174" s="354">
        <f>+I175+I178</f>
        <v>133872155</v>
      </c>
      <c r="J174" s="354">
        <f>+J175+J178</f>
        <v>1069857680</v>
      </c>
    </row>
    <row r="175" spans="1:15" s="288" customFormat="1" ht="26.25" customHeight="1" thickBot="1" x14ac:dyDescent="0.25">
      <c r="A175" s="130">
        <v>3</v>
      </c>
      <c r="B175" s="131">
        <v>3</v>
      </c>
      <c r="C175" s="131">
        <v>1</v>
      </c>
      <c r="D175" s="139"/>
      <c r="E175" s="132" t="s">
        <v>223</v>
      </c>
      <c r="F175" s="120"/>
      <c r="G175" s="123"/>
      <c r="H175" s="22">
        <f>SUM(H176:H177)</f>
        <v>835985525</v>
      </c>
      <c r="I175" s="22">
        <f>SUM(I176:I177)</f>
        <v>0</v>
      </c>
      <c r="J175" s="22">
        <f>SUM(J176:J177)</f>
        <v>835985525</v>
      </c>
      <c r="K175" s="95"/>
      <c r="L175" s="287"/>
    </row>
    <row r="176" spans="1:15" s="256" customFormat="1" ht="26.25" customHeight="1" x14ac:dyDescent="0.2">
      <c r="A176" s="177">
        <v>3</v>
      </c>
      <c r="B176" s="178">
        <v>3</v>
      </c>
      <c r="C176" s="178">
        <v>1</v>
      </c>
      <c r="D176" s="178">
        <v>1</v>
      </c>
      <c r="E176" s="81" t="s">
        <v>224</v>
      </c>
      <c r="F176" s="434">
        <v>2137</v>
      </c>
      <c r="G176" s="49" t="s">
        <v>378</v>
      </c>
      <c r="H176" s="334">
        <v>835985525</v>
      </c>
      <c r="I176" s="238"/>
      <c r="J176" s="17">
        <f>+I176+H176</f>
        <v>835985525</v>
      </c>
      <c r="K176" s="4" t="s">
        <v>107</v>
      </c>
      <c r="L176" s="109"/>
      <c r="M176" s="256" t="s">
        <v>225</v>
      </c>
    </row>
    <row r="177" spans="1:12" s="256" customFormat="1" ht="25.5" x14ac:dyDescent="0.2">
      <c r="A177" s="125">
        <v>3</v>
      </c>
      <c r="B177" s="125">
        <v>3</v>
      </c>
      <c r="C177" s="125">
        <v>1</v>
      </c>
      <c r="D177" s="125">
        <v>2</v>
      </c>
      <c r="E177" s="8" t="s">
        <v>226</v>
      </c>
      <c r="F177" s="440"/>
      <c r="G177" s="61"/>
      <c r="H177" s="11"/>
      <c r="I177" s="280"/>
      <c r="J177" s="17"/>
      <c r="K177" s="6" t="s">
        <v>107</v>
      </c>
      <c r="L177" s="109"/>
    </row>
    <row r="178" spans="1:12" s="288" customFormat="1" ht="27" customHeight="1" thickBot="1" x14ac:dyDescent="0.25">
      <c r="A178" s="130">
        <v>3</v>
      </c>
      <c r="B178" s="131">
        <v>3</v>
      </c>
      <c r="C178" s="131">
        <v>2</v>
      </c>
      <c r="D178" s="139"/>
      <c r="E178" s="146" t="s">
        <v>227</v>
      </c>
      <c r="F178" s="120"/>
      <c r="G178" s="123"/>
      <c r="H178" s="361">
        <f>SUM(H179:H179)</f>
        <v>100000000</v>
      </c>
      <c r="I178" s="22">
        <f>SUM(I179:I179)</f>
        <v>133872155</v>
      </c>
      <c r="J178" s="22">
        <f>SUM(J179:J179)</f>
        <v>233872155</v>
      </c>
      <c r="K178" s="95"/>
      <c r="L178" s="287"/>
    </row>
    <row r="179" spans="1:12" s="256" customFormat="1" ht="39" thickBot="1" x14ac:dyDescent="0.25">
      <c r="A179" s="179">
        <v>3</v>
      </c>
      <c r="B179" s="180">
        <v>3</v>
      </c>
      <c r="C179" s="180">
        <v>2</v>
      </c>
      <c r="D179" s="180">
        <v>1</v>
      </c>
      <c r="E179" s="62" t="s">
        <v>228</v>
      </c>
      <c r="F179" s="444">
        <v>2138</v>
      </c>
      <c r="G179" s="194" t="s">
        <v>377</v>
      </c>
      <c r="H179" s="379">
        <v>100000000</v>
      </c>
      <c r="I179" s="106">
        <v>133872155</v>
      </c>
      <c r="J179" s="17">
        <f>+I179+H179</f>
        <v>233872155</v>
      </c>
      <c r="K179" s="4" t="s">
        <v>107</v>
      </c>
      <c r="L179" s="109"/>
    </row>
    <row r="180" spans="1:12" s="82" customFormat="1" ht="24" customHeight="1" x14ac:dyDescent="0.2">
      <c r="A180" s="82">
        <v>3</v>
      </c>
      <c r="B180" s="82">
        <v>4</v>
      </c>
      <c r="E180" s="82" t="s">
        <v>229</v>
      </c>
      <c r="F180" s="448"/>
      <c r="H180" s="354">
        <f>H181</f>
        <v>0</v>
      </c>
      <c r="I180" s="354">
        <f>I181</f>
        <v>0</v>
      </c>
      <c r="J180" s="354">
        <f>I180+H180</f>
        <v>0</v>
      </c>
    </row>
    <row r="181" spans="1:12" s="288" customFormat="1" ht="25.5" customHeight="1" thickBot="1" x14ac:dyDescent="0.25">
      <c r="A181" s="119">
        <v>3</v>
      </c>
      <c r="B181" s="120">
        <v>4</v>
      </c>
      <c r="C181" s="120">
        <v>1</v>
      </c>
      <c r="D181" s="120"/>
      <c r="E181" s="132" t="s">
        <v>230</v>
      </c>
      <c r="F181" s="120"/>
      <c r="G181" s="123"/>
      <c r="H181" s="29">
        <f>SUM(H182:H182)</f>
        <v>0</v>
      </c>
      <c r="I181" s="29">
        <f>SUM(I182:I182)</f>
        <v>0</v>
      </c>
      <c r="J181" s="5">
        <f>I181+H181</f>
        <v>0</v>
      </c>
      <c r="K181" s="95"/>
      <c r="L181" s="287"/>
    </row>
    <row r="182" spans="1:12" s="209" customFormat="1" ht="12.75" customHeight="1" x14ac:dyDescent="0.2">
      <c r="A182" s="125">
        <v>3</v>
      </c>
      <c r="B182" s="125">
        <v>4</v>
      </c>
      <c r="C182" s="125">
        <v>1</v>
      </c>
      <c r="D182" s="125">
        <v>1</v>
      </c>
      <c r="E182" s="15" t="s">
        <v>231</v>
      </c>
      <c r="F182" s="440"/>
      <c r="G182" s="9"/>
      <c r="H182" s="20"/>
      <c r="I182" s="260"/>
      <c r="J182" s="210"/>
      <c r="K182" s="6" t="s">
        <v>304</v>
      </c>
      <c r="L182" s="252"/>
    </row>
    <row r="183" spans="1:12" s="82" customFormat="1" ht="25.5" x14ac:dyDescent="0.2">
      <c r="A183" s="82">
        <v>3</v>
      </c>
      <c r="B183" s="82">
        <v>5</v>
      </c>
      <c r="E183" s="82" t="s">
        <v>232</v>
      </c>
      <c r="F183" s="448"/>
      <c r="H183" s="354">
        <f>H184</f>
        <v>0</v>
      </c>
      <c r="I183" s="354">
        <f>I184</f>
        <v>0</v>
      </c>
      <c r="J183" s="354">
        <f>I183+H183</f>
        <v>0</v>
      </c>
    </row>
    <row r="184" spans="1:12" s="288" customFormat="1" ht="38.25" customHeight="1" x14ac:dyDescent="0.2">
      <c r="A184" s="119">
        <v>3</v>
      </c>
      <c r="B184" s="120">
        <v>5</v>
      </c>
      <c r="C184" s="120">
        <v>1</v>
      </c>
      <c r="D184" s="120"/>
      <c r="E184" s="132" t="s">
        <v>233</v>
      </c>
      <c r="F184" s="120"/>
      <c r="G184" s="123"/>
      <c r="H184" s="29">
        <f>SUM(H185:H185)</f>
        <v>0</v>
      </c>
      <c r="I184" s="29">
        <f>SUM(I185:I185)</f>
        <v>0</v>
      </c>
      <c r="J184" s="5">
        <f>I184+H184</f>
        <v>0</v>
      </c>
      <c r="K184" s="95"/>
      <c r="L184" s="287"/>
    </row>
    <row r="185" spans="1:12" s="209" customFormat="1" ht="43.5" customHeight="1" thickBot="1" x14ac:dyDescent="0.25">
      <c r="A185" s="125">
        <v>3</v>
      </c>
      <c r="B185" s="125">
        <v>5</v>
      </c>
      <c r="C185" s="125">
        <v>1</v>
      </c>
      <c r="D185" s="125">
        <v>1</v>
      </c>
      <c r="E185" s="8" t="s">
        <v>234</v>
      </c>
      <c r="F185" s="440"/>
      <c r="G185" s="9"/>
      <c r="H185" s="20"/>
      <c r="I185" s="260"/>
      <c r="J185" s="210"/>
      <c r="K185" s="4" t="s">
        <v>235</v>
      </c>
      <c r="L185" s="252"/>
    </row>
    <row r="186" spans="1:12" s="242" customFormat="1" ht="39" thickBot="1" x14ac:dyDescent="0.25">
      <c r="A186" s="173" t="s">
        <v>6</v>
      </c>
      <c r="B186" s="173" t="s">
        <v>7</v>
      </c>
      <c r="C186" s="173" t="s">
        <v>8</v>
      </c>
      <c r="D186" s="173" t="s">
        <v>9</v>
      </c>
      <c r="E186" s="116" t="s">
        <v>10</v>
      </c>
      <c r="F186" s="35"/>
      <c r="G186" s="36"/>
      <c r="H186" s="46" t="s">
        <v>13</v>
      </c>
      <c r="I186" s="47" t="s">
        <v>14</v>
      </c>
      <c r="J186" s="48" t="s">
        <v>15</v>
      </c>
      <c r="K186" s="181"/>
      <c r="L186" s="251"/>
    </row>
    <row r="187" spans="1:12" s="242" customFormat="1" ht="30.75" customHeight="1" thickBot="1" x14ac:dyDescent="0.25">
      <c r="A187" s="161">
        <v>4</v>
      </c>
      <c r="B187" s="174"/>
      <c r="C187" s="174"/>
      <c r="D187" s="174"/>
      <c r="E187" s="50" t="s">
        <v>236</v>
      </c>
      <c r="F187" s="35"/>
      <c r="G187" s="36"/>
      <c r="H187" s="41">
        <f>+H188+H211+H218</f>
        <v>3991812796</v>
      </c>
      <c r="I187" s="41">
        <f>+I188+I211+I218</f>
        <v>1260191275</v>
      </c>
      <c r="J187" s="41">
        <f>+J188+J211+J218</f>
        <v>5252004071</v>
      </c>
      <c r="K187" s="181"/>
      <c r="L187" s="251"/>
    </row>
    <row r="188" spans="1:12" s="82" customFormat="1" ht="25.5" customHeight="1" x14ac:dyDescent="0.2">
      <c r="A188" s="82">
        <v>4</v>
      </c>
      <c r="B188" s="82">
        <v>1</v>
      </c>
      <c r="E188" s="82" t="s">
        <v>237</v>
      </c>
      <c r="F188" s="448"/>
      <c r="H188" s="354">
        <f>+H189+H202+H208</f>
        <v>800074343</v>
      </c>
      <c r="I188" s="354">
        <f>+I189+I202+I208</f>
        <v>995991275</v>
      </c>
      <c r="J188" s="354">
        <f>+J189+J202+J208</f>
        <v>1796065618</v>
      </c>
    </row>
    <row r="189" spans="1:12" s="288" customFormat="1" ht="26.25" customHeight="1" thickBot="1" x14ac:dyDescent="0.25">
      <c r="A189" s="119">
        <v>4</v>
      </c>
      <c r="B189" s="120">
        <v>1</v>
      </c>
      <c r="C189" s="120">
        <v>1</v>
      </c>
      <c r="D189" s="138"/>
      <c r="E189" s="121" t="s">
        <v>238</v>
      </c>
      <c r="F189" s="120"/>
      <c r="G189" s="123"/>
      <c r="H189" s="29">
        <f>+H190+H191+H195</f>
        <v>663920775</v>
      </c>
      <c r="I189" s="29">
        <f>+I190+I191+I199</f>
        <v>920169005</v>
      </c>
      <c r="J189" s="29">
        <f>+I189+H189</f>
        <v>1584089780</v>
      </c>
      <c r="K189" s="95"/>
      <c r="L189" s="287"/>
    </row>
    <row r="190" spans="1:12" s="256" customFormat="1" ht="51" x14ac:dyDescent="0.2">
      <c r="A190" s="124">
        <v>4</v>
      </c>
      <c r="B190" s="125">
        <v>1</v>
      </c>
      <c r="C190" s="125">
        <v>1</v>
      </c>
      <c r="D190" s="151">
        <v>1</v>
      </c>
      <c r="E190" s="15" t="s">
        <v>239</v>
      </c>
      <c r="F190" s="449">
        <v>2139</v>
      </c>
      <c r="G190" s="43" t="s">
        <v>359</v>
      </c>
      <c r="H190" s="334">
        <v>163353126</v>
      </c>
      <c r="I190" s="236">
        <v>801481264</v>
      </c>
      <c r="J190" s="17">
        <f>+I190+H190</f>
        <v>964834390</v>
      </c>
      <c r="K190" s="8" t="s">
        <v>383</v>
      </c>
      <c r="L190" s="272"/>
    </row>
    <row r="191" spans="1:12" s="256" customFormat="1" ht="38.25" x14ac:dyDescent="0.2">
      <c r="A191" s="124">
        <v>4</v>
      </c>
      <c r="B191" s="125">
        <v>1</v>
      </c>
      <c r="C191" s="125">
        <v>1</v>
      </c>
      <c r="D191" s="151">
        <v>2</v>
      </c>
      <c r="E191" s="8" t="s">
        <v>240</v>
      </c>
      <c r="F191" s="434">
        <v>2140</v>
      </c>
      <c r="G191" s="192" t="s">
        <v>399</v>
      </c>
      <c r="H191" s="393">
        <v>187142196</v>
      </c>
      <c r="I191" s="236">
        <v>68687741</v>
      </c>
      <c r="J191" s="17">
        <f>+I191+H191</f>
        <v>255829937</v>
      </c>
      <c r="K191" s="8" t="s">
        <v>383</v>
      </c>
      <c r="L191" s="272"/>
    </row>
    <row r="192" spans="1:12" s="256" customFormat="1" ht="25.5" x14ac:dyDescent="0.2">
      <c r="A192" s="124"/>
      <c r="B192" s="125"/>
      <c r="C192" s="125"/>
      <c r="D192" s="151"/>
      <c r="E192" s="8" t="s">
        <v>385</v>
      </c>
      <c r="F192" s="449"/>
      <c r="G192" s="192"/>
      <c r="H192" s="393"/>
      <c r="I192" s="236"/>
      <c r="J192" s="17"/>
      <c r="K192" s="8" t="s">
        <v>383</v>
      </c>
      <c r="L192" s="272"/>
    </row>
    <row r="193" spans="1:12" s="256" customFormat="1" ht="25.5" x14ac:dyDescent="0.2">
      <c r="A193" s="124"/>
      <c r="B193" s="125"/>
      <c r="C193" s="125"/>
      <c r="D193" s="151"/>
      <c r="E193" s="8" t="s">
        <v>386</v>
      </c>
      <c r="F193" s="449"/>
      <c r="G193" s="192"/>
      <c r="H193" s="393"/>
      <c r="I193" s="236"/>
      <c r="J193" s="17"/>
      <c r="K193" s="8" t="s">
        <v>383</v>
      </c>
      <c r="L193" s="272"/>
    </row>
    <row r="194" spans="1:12" s="256" customFormat="1" ht="51" x14ac:dyDescent="0.2">
      <c r="A194" s="124"/>
      <c r="B194" s="125"/>
      <c r="C194" s="125"/>
      <c r="D194" s="151"/>
      <c r="E194" s="8" t="s">
        <v>387</v>
      </c>
      <c r="F194" s="449"/>
      <c r="G194" s="192"/>
      <c r="H194" s="393"/>
      <c r="I194" s="236"/>
      <c r="J194" s="17"/>
      <c r="K194" s="8" t="s">
        <v>383</v>
      </c>
      <c r="L194" s="272"/>
    </row>
    <row r="195" spans="1:12" s="256" customFormat="1" ht="38.25" x14ac:dyDescent="0.2">
      <c r="A195" s="124"/>
      <c r="B195" s="125"/>
      <c r="C195" s="125"/>
      <c r="D195" s="151"/>
      <c r="E195" s="190" t="s">
        <v>379</v>
      </c>
      <c r="F195" s="450">
        <v>2141</v>
      </c>
      <c r="G195" s="109" t="s">
        <v>397</v>
      </c>
      <c r="H195" s="381">
        <v>313425453</v>
      </c>
      <c r="I195" s="362"/>
      <c r="J195" s="392"/>
      <c r="K195" s="8" t="s">
        <v>383</v>
      </c>
      <c r="L195" s="272"/>
    </row>
    <row r="196" spans="1:12" s="256" customFormat="1" x14ac:dyDescent="0.2">
      <c r="A196" s="124"/>
      <c r="B196" s="125"/>
      <c r="C196" s="125"/>
      <c r="D196" s="151"/>
      <c r="E196" s="18" t="s">
        <v>388</v>
      </c>
      <c r="F196" s="451"/>
      <c r="G196" s="109"/>
      <c r="H196" s="418"/>
      <c r="I196" s="362"/>
      <c r="J196" s="392"/>
      <c r="K196" s="8" t="s">
        <v>383</v>
      </c>
      <c r="L196" s="272"/>
    </row>
    <row r="197" spans="1:12" s="256" customFormat="1" ht="25.5" x14ac:dyDescent="0.2">
      <c r="A197" s="124"/>
      <c r="B197" s="125"/>
      <c r="C197" s="125"/>
      <c r="D197" s="151"/>
      <c r="E197" s="18" t="s">
        <v>389</v>
      </c>
      <c r="F197" s="264"/>
      <c r="G197" s="109"/>
      <c r="H197" s="418"/>
      <c r="I197" s="362"/>
      <c r="J197" s="392"/>
      <c r="K197" s="8" t="s">
        <v>383</v>
      </c>
      <c r="L197" s="272"/>
    </row>
    <row r="198" spans="1:12" s="256" customFormat="1" ht="25.5" x14ac:dyDescent="0.2">
      <c r="A198" s="124"/>
      <c r="B198" s="125"/>
      <c r="C198" s="125"/>
      <c r="D198" s="151"/>
      <c r="E198" s="18" t="s">
        <v>390</v>
      </c>
      <c r="F198" s="449"/>
      <c r="G198" s="109"/>
      <c r="H198" s="418"/>
      <c r="I198" s="362"/>
      <c r="J198" s="392"/>
      <c r="K198" s="8" t="s">
        <v>383</v>
      </c>
      <c r="L198" s="272"/>
    </row>
    <row r="199" spans="1:12" s="242" customFormat="1" ht="38.25" x14ac:dyDescent="0.2">
      <c r="A199" s="124"/>
      <c r="B199" s="125"/>
      <c r="C199" s="125"/>
      <c r="D199" s="151"/>
      <c r="E199" s="8" t="s">
        <v>241</v>
      </c>
      <c r="F199" s="440">
        <v>2142</v>
      </c>
      <c r="G199" s="192" t="s">
        <v>398</v>
      </c>
      <c r="H199" s="66">
        <v>50000000</v>
      </c>
      <c r="I199" s="236">
        <v>50000000</v>
      </c>
      <c r="J199" s="210">
        <f>+I199+H199</f>
        <v>100000000</v>
      </c>
      <c r="K199" s="8" t="s">
        <v>381</v>
      </c>
      <c r="L199" s="251"/>
    </row>
    <row r="200" spans="1:12" s="242" customFormat="1" ht="25.5" x14ac:dyDescent="0.2">
      <c r="A200" s="124"/>
      <c r="B200" s="125"/>
      <c r="C200" s="125"/>
      <c r="D200" s="151"/>
      <c r="E200" s="8" t="s">
        <v>391</v>
      </c>
      <c r="F200" s="449"/>
      <c r="G200" s="192"/>
      <c r="H200" s="419"/>
      <c r="I200" s="420"/>
      <c r="J200" s="421"/>
      <c r="K200" s="8" t="s">
        <v>383</v>
      </c>
      <c r="L200" s="251"/>
    </row>
    <row r="201" spans="1:12" s="242" customFormat="1" ht="25.5" x14ac:dyDescent="0.2">
      <c r="A201" s="124"/>
      <c r="B201" s="125"/>
      <c r="C201" s="125"/>
      <c r="D201" s="151"/>
      <c r="E201" s="8" t="s">
        <v>392</v>
      </c>
      <c r="F201" s="449"/>
      <c r="G201" s="192"/>
      <c r="H201" s="419"/>
      <c r="I201" s="420"/>
      <c r="J201" s="421"/>
      <c r="K201" s="8" t="s">
        <v>383</v>
      </c>
      <c r="L201" s="251"/>
    </row>
    <row r="202" spans="1:12" s="288" customFormat="1" ht="24.75" customHeight="1" x14ac:dyDescent="0.2">
      <c r="A202" s="119">
        <v>4</v>
      </c>
      <c r="B202" s="120">
        <v>1</v>
      </c>
      <c r="C202" s="120">
        <v>2</v>
      </c>
      <c r="D202" s="138"/>
      <c r="E202" s="122" t="s">
        <v>242</v>
      </c>
      <c r="F202" s="120"/>
      <c r="G202" s="123"/>
      <c r="H202" s="29">
        <f>SUM(H203:H203)</f>
        <v>49504678</v>
      </c>
      <c r="I202" s="29">
        <f>SUM(I203:I203)</f>
        <v>0</v>
      </c>
      <c r="J202" s="29">
        <f>SUM(J203:J203)</f>
        <v>49504678</v>
      </c>
      <c r="K202" s="94"/>
      <c r="L202" s="287"/>
    </row>
    <row r="203" spans="1:12" s="209" customFormat="1" ht="38.25" x14ac:dyDescent="0.2">
      <c r="A203" s="124">
        <v>4</v>
      </c>
      <c r="B203" s="125">
        <v>1</v>
      </c>
      <c r="C203" s="125">
        <v>2</v>
      </c>
      <c r="D203" s="151">
        <v>1</v>
      </c>
      <c r="E203" s="8" t="s">
        <v>243</v>
      </c>
      <c r="F203" s="434">
        <v>2143</v>
      </c>
      <c r="G203" s="69" t="s">
        <v>360</v>
      </c>
      <c r="H203" s="393">
        <v>49504678</v>
      </c>
      <c r="I203" s="219"/>
      <c r="J203" s="210">
        <f>+I203+H203</f>
        <v>49504678</v>
      </c>
      <c r="K203" s="8" t="s">
        <v>383</v>
      </c>
      <c r="L203" s="263"/>
    </row>
    <row r="204" spans="1:12" s="209" customFormat="1" x14ac:dyDescent="0.2">
      <c r="A204" s="124">
        <v>4</v>
      </c>
      <c r="B204" s="125">
        <v>1</v>
      </c>
      <c r="C204" s="125">
        <v>2</v>
      </c>
      <c r="D204" s="151">
        <v>2</v>
      </c>
      <c r="E204" s="8" t="s">
        <v>393</v>
      </c>
      <c r="F204" s="434"/>
      <c r="G204" s="69"/>
      <c r="H204" s="424"/>
      <c r="I204" s="260"/>
      <c r="J204" s="240"/>
      <c r="K204" s="8" t="s">
        <v>383</v>
      </c>
      <c r="L204" s="263"/>
    </row>
    <row r="205" spans="1:12" s="209" customFormat="1" ht="25.5" x14ac:dyDescent="0.2">
      <c r="A205" s="124">
        <v>4</v>
      </c>
      <c r="B205" s="125">
        <v>1</v>
      </c>
      <c r="C205" s="125">
        <v>2</v>
      </c>
      <c r="D205" s="151">
        <v>3</v>
      </c>
      <c r="E205" s="422" t="s">
        <v>394</v>
      </c>
      <c r="F205" s="434"/>
      <c r="G205" s="69"/>
      <c r="H205" s="423"/>
      <c r="I205" s="425"/>
      <c r="J205" s="426"/>
      <c r="K205" s="8" t="s">
        <v>383</v>
      </c>
      <c r="L205" s="263"/>
    </row>
    <row r="206" spans="1:12" s="209" customFormat="1" ht="38.25" x14ac:dyDescent="0.2">
      <c r="A206" s="124">
        <v>4</v>
      </c>
      <c r="B206" s="125">
        <v>1</v>
      </c>
      <c r="C206" s="125">
        <v>2</v>
      </c>
      <c r="D206" s="151">
        <v>4</v>
      </c>
      <c r="E206" s="422" t="s">
        <v>395</v>
      </c>
      <c r="F206" s="434"/>
      <c r="G206" s="69"/>
      <c r="H206" s="423"/>
      <c r="I206" s="425"/>
      <c r="J206" s="426"/>
      <c r="K206" s="8" t="s">
        <v>383</v>
      </c>
      <c r="L206" s="263"/>
    </row>
    <row r="207" spans="1:12" s="209" customFormat="1" ht="25.5" x14ac:dyDescent="0.2">
      <c r="A207" s="124">
        <v>4</v>
      </c>
      <c r="B207" s="125">
        <v>1</v>
      </c>
      <c r="C207" s="125">
        <v>2</v>
      </c>
      <c r="D207" s="151">
        <v>5</v>
      </c>
      <c r="E207" s="422" t="s">
        <v>396</v>
      </c>
      <c r="F207" s="434"/>
      <c r="G207" s="69"/>
      <c r="H207" s="423"/>
      <c r="I207" s="425"/>
      <c r="J207" s="426"/>
      <c r="K207" s="8" t="s">
        <v>383</v>
      </c>
      <c r="L207" s="263"/>
    </row>
    <row r="208" spans="1:12" s="288" customFormat="1" ht="45" customHeight="1" thickBot="1" x14ac:dyDescent="0.25">
      <c r="A208" s="119">
        <v>4</v>
      </c>
      <c r="B208" s="120">
        <v>1</v>
      </c>
      <c r="C208" s="120">
        <v>3</v>
      </c>
      <c r="D208" s="138"/>
      <c r="E208" s="128" t="s">
        <v>244</v>
      </c>
      <c r="F208" s="120"/>
      <c r="G208" s="123"/>
      <c r="H208" s="29">
        <f>SUM(H209:H210)</f>
        <v>86648890</v>
      </c>
      <c r="I208" s="29">
        <f>SUM(I209:I210)</f>
        <v>75822270</v>
      </c>
      <c r="J208" s="29">
        <f>SUM(J209:J210)</f>
        <v>162471160</v>
      </c>
      <c r="K208" s="94"/>
      <c r="L208" s="287"/>
    </row>
    <row r="209" spans="1:12" s="209" customFormat="1" ht="25.5" x14ac:dyDescent="0.2">
      <c r="A209" s="182">
        <v>4</v>
      </c>
      <c r="B209" s="183">
        <v>1</v>
      </c>
      <c r="C209" s="183">
        <v>3</v>
      </c>
      <c r="D209" s="184">
        <v>1</v>
      </c>
      <c r="E209" s="15" t="s">
        <v>245</v>
      </c>
      <c r="F209" s="442">
        <v>2144</v>
      </c>
      <c r="G209" s="194" t="s">
        <v>331</v>
      </c>
      <c r="H209" s="389">
        <f>63000000+23648890</f>
        <v>86648890</v>
      </c>
      <c r="I209" s="291">
        <v>75822270</v>
      </c>
      <c r="J209" s="292">
        <f>+I209+H209</f>
        <v>162471160</v>
      </c>
      <c r="K209" s="4" t="s">
        <v>124</v>
      </c>
      <c r="L209" s="252"/>
    </row>
    <row r="210" spans="1:12" s="209" customFormat="1" ht="25.5" x14ac:dyDescent="0.2">
      <c r="A210" s="125">
        <v>4</v>
      </c>
      <c r="B210" s="125">
        <v>1</v>
      </c>
      <c r="C210" s="125">
        <v>3</v>
      </c>
      <c r="D210" s="125">
        <v>2</v>
      </c>
      <c r="E210" s="8" t="s">
        <v>246</v>
      </c>
      <c r="F210" s="452"/>
      <c r="G210" s="255"/>
      <c r="H210" s="255"/>
      <c r="I210" s="255"/>
      <c r="J210" s="260"/>
      <c r="K210" s="6" t="s">
        <v>124</v>
      </c>
      <c r="L210" s="252"/>
    </row>
    <row r="211" spans="1:12" s="82" customFormat="1" ht="28.5" customHeight="1" x14ac:dyDescent="0.2">
      <c r="A211" s="82">
        <v>4</v>
      </c>
      <c r="B211" s="82">
        <v>2</v>
      </c>
      <c r="E211" s="82" t="s">
        <v>247</v>
      </c>
      <c r="F211" s="448"/>
      <c r="H211" s="354">
        <f>+H212+H214+H216</f>
        <v>816940557</v>
      </c>
      <c r="I211" s="354">
        <f>+I212+I214+I216</f>
        <v>264200000</v>
      </c>
      <c r="J211" s="354">
        <f>+J212+J214+J216</f>
        <v>1081140557</v>
      </c>
    </row>
    <row r="212" spans="1:12" s="288" customFormat="1" ht="27" customHeight="1" thickBot="1" x14ac:dyDescent="0.25">
      <c r="A212" s="119">
        <v>4</v>
      </c>
      <c r="B212" s="120">
        <v>2</v>
      </c>
      <c r="C212" s="120">
        <v>1</v>
      </c>
      <c r="D212" s="138"/>
      <c r="E212" s="121" t="s">
        <v>248</v>
      </c>
      <c r="F212" s="120"/>
      <c r="G212" s="123"/>
      <c r="H212" s="29">
        <f>SUM(H213:H213)</f>
        <v>100000000</v>
      </c>
      <c r="I212" s="29">
        <f>SUM(I213:I213)</f>
        <v>264200000</v>
      </c>
      <c r="J212" s="29">
        <f>SUM(J213:J213)</f>
        <v>364200000</v>
      </c>
      <c r="K212" s="95"/>
      <c r="L212" s="287"/>
    </row>
    <row r="213" spans="1:12" s="256" customFormat="1" ht="38.25" x14ac:dyDescent="0.2">
      <c r="A213" s="124">
        <v>4</v>
      </c>
      <c r="B213" s="125">
        <v>2</v>
      </c>
      <c r="C213" s="125">
        <v>1</v>
      </c>
      <c r="D213" s="151">
        <v>1</v>
      </c>
      <c r="E213" s="15" t="s">
        <v>249</v>
      </c>
      <c r="F213" s="434">
        <v>2145</v>
      </c>
      <c r="G213" s="192" t="s">
        <v>400</v>
      </c>
      <c r="H213" s="66">
        <v>100000000</v>
      </c>
      <c r="I213" s="235">
        <v>264200000</v>
      </c>
      <c r="J213" s="191">
        <f>+I213+H213</f>
        <v>364200000</v>
      </c>
      <c r="K213" s="8" t="s">
        <v>381</v>
      </c>
      <c r="L213" s="109"/>
    </row>
    <row r="214" spans="1:12" s="288" customFormat="1" ht="52.5" customHeight="1" thickBot="1" x14ac:dyDescent="0.25">
      <c r="A214" s="119">
        <v>4</v>
      </c>
      <c r="B214" s="120">
        <v>2</v>
      </c>
      <c r="C214" s="120">
        <v>2</v>
      </c>
      <c r="D214" s="138"/>
      <c r="E214" s="121" t="s">
        <v>250</v>
      </c>
      <c r="F214" s="120"/>
      <c r="G214" s="123"/>
      <c r="H214" s="22">
        <f>SUM(H215:H215)</f>
        <v>0</v>
      </c>
      <c r="I214" s="22">
        <f>SUM(I215:I215)</f>
        <v>0</v>
      </c>
      <c r="J214" s="5">
        <f>I214+H214</f>
        <v>0</v>
      </c>
      <c r="K214" s="95"/>
      <c r="L214" s="287"/>
    </row>
    <row r="215" spans="1:12" s="256" customFormat="1" ht="51" x14ac:dyDescent="0.2">
      <c r="A215" s="124">
        <v>4</v>
      </c>
      <c r="B215" s="125">
        <v>2</v>
      </c>
      <c r="C215" s="125">
        <v>2</v>
      </c>
      <c r="D215" s="151">
        <v>1</v>
      </c>
      <c r="E215" s="15" t="s">
        <v>251</v>
      </c>
      <c r="F215" s="440"/>
      <c r="G215" s="9"/>
      <c r="H215" s="10"/>
      <c r="I215" s="17"/>
      <c r="J215" s="17"/>
      <c r="K215" s="8" t="s">
        <v>381</v>
      </c>
      <c r="L215" s="109" t="s">
        <v>252</v>
      </c>
    </row>
    <row r="216" spans="1:12" s="288" customFormat="1" ht="41.25" customHeight="1" thickBot="1" x14ac:dyDescent="0.25">
      <c r="A216" s="119">
        <v>4</v>
      </c>
      <c r="B216" s="120">
        <v>2</v>
      </c>
      <c r="C216" s="120">
        <v>3</v>
      </c>
      <c r="D216" s="138"/>
      <c r="E216" s="121" t="s">
        <v>253</v>
      </c>
      <c r="F216" s="120"/>
      <c r="G216" s="123"/>
      <c r="H216" s="22">
        <f>SUM(H217:H217)</f>
        <v>716940557</v>
      </c>
      <c r="I216" s="22">
        <f>SUM(I217:I217)</f>
        <v>0</v>
      </c>
      <c r="J216" s="22">
        <f>SUM(J217:J217)</f>
        <v>716940557</v>
      </c>
      <c r="K216" s="95"/>
      <c r="L216" s="287"/>
    </row>
    <row r="217" spans="1:12" s="256" customFormat="1" ht="45.75" customHeight="1" x14ac:dyDescent="0.2">
      <c r="A217" s="182">
        <v>4</v>
      </c>
      <c r="B217" s="183">
        <v>2</v>
      </c>
      <c r="C217" s="183">
        <v>3</v>
      </c>
      <c r="D217" s="184">
        <v>1</v>
      </c>
      <c r="E217" s="15" t="s">
        <v>254</v>
      </c>
      <c r="F217" s="442">
        <v>2146</v>
      </c>
      <c r="G217" s="194" t="s">
        <v>401</v>
      </c>
      <c r="H217" s="84">
        <v>716940557</v>
      </c>
      <c r="I217" s="280"/>
      <c r="J217" s="191">
        <f>+I217+H217</f>
        <v>716940557</v>
      </c>
      <c r="K217" s="8" t="s">
        <v>381</v>
      </c>
      <c r="L217" s="109" t="s">
        <v>255</v>
      </c>
    </row>
    <row r="218" spans="1:12" s="82" customFormat="1" ht="49.5" customHeight="1" x14ac:dyDescent="0.2">
      <c r="A218" s="30">
        <v>4</v>
      </c>
      <c r="B218" s="30">
        <v>3</v>
      </c>
      <c r="C218" s="30"/>
      <c r="D218" s="30"/>
      <c r="E218" s="30" t="s">
        <v>256</v>
      </c>
      <c r="F218" s="437"/>
      <c r="G218" s="30"/>
      <c r="H218" s="354">
        <f>+H219+H221+H223</f>
        <v>2374797896</v>
      </c>
      <c r="I218" s="354">
        <f>+I219+I221+I223</f>
        <v>0</v>
      </c>
      <c r="J218" s="354">
        <f>+J219+J221+J223</f>
        <v>2374797896</v>
      </c>
    </row>
    <row r="219" spans="1:12" s="288" customFormat="1" ht="31.5" customHeight="1" thickBot="1" x14ac:dyDescent="0.25">
      <c r="A219" s="119">
        <v>4</v>
      </c>
      <c r="B219" s="120">
        <v>3</v>
      </c>
      <c r="C219" s="120">
        <v>1</v>
      </c>
      <c r="D219" s="138"/>
      <c r="E219" s="121" t="s">
        <v>257</v>
      </c>
      <c r="F219" s="120"/>
      <c r="G219" s="123"/>
      <c r="H219" s="22">
        <f>SUM(H220:H220)</f>
        <v>94134881</v>
      </c>
      <c r="I219" s="22">
        <f>SUM(I220:I220)</f>
        <v>0</v>
      </c>
      <c r="J219" s="22">
        <f>SUM(J220:J220)</f>
        <v>94134881</v>
      </c>
      <c r="K219" s="95"/>
      <c r="L219" s="287"/>
    </row>
    <row r="220" spans="1:12" s="256" customFormat="1" ht="38.25" x14ac:dyDescent="0.2">
      <c r="A220" s="182">
        <v>4</v>
      </c>
      <c r="B220" s="183">
        <v>3</v>
      </c>
      <c r="C220" s="183">
        <v>1</v>
      </c>
      <c r="D220" s="184">
        <v>1</v>
      </c>
      <c r="E220" s="15" t="s">
        <v>258</v>
      </c>
      <c r="F220" s="442">
        <v>2147</v>
      </c>
      <c r="G220" s="194" t="s">
        <v>333</v>
      </c>
      <c r="H220" s="228">
        <v>94134881</v>
      </c>
      <c r="I220" s="17"/>
      <c r="J220" s="17">
        <f>+I220+H220</f>
        <v>94134881</v>
      </c>
      <c r="K220" s="4" t="s">
        <v>259</v>
      </c>
      <c r="L220" s="109"/>
    </row>
    <row r="221" spans="1:12" s="288" customFormat="1" ht="45.75" customHeight="1" x14ac:dyDescent="0.2">
      <c r="A221" s="120">
        <v>4</v>
      </c>
      <c r="B221" s="120">
        <v>3</v>
      </c>
      <c r="C221" s="120">
        <v>2</v>
      </c>
      <c r="D221" s="120"/>
      <c r="E221" s="122" t="s">
        <v>260</v>
      </c>
      <c r="F221" s="120"/>
      <c r="G221" s="122"/>
      <c r="H221" s="22">
        <f>SUM(H222:H222)</f>
        <v>572655133</v>
      </c>
      <c r="I221" s="22">
        <f>SUM(I222:I222)</f>
        <v>0</v>
      </c>
      <c r="J221" s="22">
        <f>SUM(J222:J222)</f>
        <v>572655133</v>
      </c>
      <c r="K221" s="95"/>
      <c r="L221" s="287"/>
    </row>
    <row r="222" spans="1:12" s="256" customFormat="1" ht="51" x14ac:dyDescent="0.2">
      <c r="A222" s="124">
        <v>4</v>
      </c>
      <c r="B222" s="125">
        <v>3</v>
      </c>
      <c r="C222" s="125">
        <v>2</v>
      </c>
      <c r="D222" s="151">
        <v>1</v>
      </c>
      <c r="E222" s="18" t="s">
        <v>261</v>
      </c>
      <c r="F222" s="434">
        <v>2148</v>
      </c>
      <c r="G222" s="192" t="s">
        <v>334</v>
      </c>
      <c r="H222" s="228">
        <v>572655133</v>
      </c>
      <c r="I222" s="17"/>
      <c r="J222" s="17">
        <f>+I222+H222</f>
        <v>572655133</v>
      </c>
      <c r="K222" s="4" t="s">
        <v>259</v>
      </c>
      <c r="L222" s="109"/>
    </row>
    <row r="223" spans="1:12" s="288" customFormat="1" ht="44.25" customHeight="1" x14ac:dyDescent="0.2">
      <c r="A223" s="120">
        <v>4</v>
      </c>
      <c r="B223" s="120">
        <v>3</v>
      </c>
      <c r="C223" s="120">
        <v>3</v>
      </c>
      <c r="D223" s="120"/>
      <c r="E223" s="122" t="s">
        <v>262</v>
      </c>
      <c r="F223" s="120"/>
      <c r="G223" s="122"/>
      <c r="H223" s="377">
        <f>SUM(H224:H224)</f>
        <v>1708007882</v>
      </c>
      <c r="I223" s="377">
        <f>SUM(I224:I224)</f>
        <v>0</v>
      </c>
      <c r="J223" s="377">
        <f>SUM(J224:J224)</f>
        <v>1708007882</v>
      </c>
      <c r="K223" s="95"/>
      <c r="L223" s="287"/>
    </row>
    <row r="224" spans="1:12" s="256" customFormat="1" ht="58.5" customHeight="1" x14ac:dyDescent="0.2">
      <c r="A224" s="125">
        <v>4</v>
      </c>
      <c r="B224" s="125">
        <v>3</v>
      </c>
      <c r="C224" s="125">
        <v>3</v>
      </c>
      <c r="D224" s="125">
        <v>1</v>
      </c>
      <c r="E224" s="8" t="s">
        <v>263</v>
      </c>
      <c r="F224" s="434">
        <v>2149</v>
      </c>
      <c r="G224" s="192" t="s">
        <v>335</v>
      </c>
      <c r="H224" s="278">
        <v>1708007882</v>
      </c>
      <c r="I224" s="280"/>
      <c r="J224" s="280">
        <f>+I224+H224</f>
        <v>1708007882</v>
      </c>
      <c r="K224" s="8" t="s">
        <v>259</v>
      </c>
      <c r="L224" s="109"/>
    </row>
    <row r="225" spans="1:13" s="242" customFormat="1" ht="15.75" customHeight="1" x14ac:dyDescent="0.2">
      <c r="A225" s="185"/>
      <c r="B225" s="185"/>
      <c r="C225" s="185"/>
      <c r="D225" s="185"/>
      <c r="E225" s="293" t="s">
        <v>15</v>
      </c>
      <c r="F225" s="432"/>
      <c r="G225" s="293"/>
      <c r="H225" s="375">
        <f>H3+H128+H160+H187</f>
        <v>118285939504</v>
      </c>
      <c r="I225" s="375">
        <f>I3+I128+I160+I187</f>
        <v>296030213830.20001</v>
      </c>
      <c r="J225" s="376">
        <f>H225+I225</f>
        <v>414316153334.20001</v>
      </c>
      <c r="K225" s="267"/>
      <c r="L225" s="251"/>
    </row>
    <row r="226" spans="1:13" ht="15.75" customHeight="1" thickBot="1" x14ac:dyDescent="0.25">
      <c r="I226" s="51"/>
      <c r="K226" s="102"/>
      <c r="L226" s="272"/>
    </row>
    <row r="227" spans="1:13" s="242" customFormat="1" ht="29.25" customHeight="1" thickBot="1" x14ac:dyDescent="0.25">
      <c r="A227" s="411"/>
      <c r="B227" s="411"/>
      <c r="C227" s="411"/>
      <c r="D227" s="295"/>
      <c r="E227" s="296" t="s">
        <v>264</v>
      </c>
      <c r="F227" s="454" t="s">
        <v>265</v>
      </c>
      <c r="G227" s="70" t="s">
        <v>13</v>
      </c>
      <c r="H227" s="71" t="s">
        <v>266</v>
      </c>
      <c r="I227" s="72" t="s">
        <v>14</v>
      </c>
      <c r="J227" s="89" t="s">
        <v>266</v>
      </c>
      <c r="K227" s="96" t="s">
        <v>15</v>
      </c>
      <c r="L227" s="411"/>
      <c r="M227" s="411"/>
    </row>
    <row r="228" spans="1:13" s="242" customFormat="1" x14ac:dyDescent="0.2">
      <c r="A228" s="411"/>
      <c r="B228" s="411"/>
      <c r="C228" s="411"/>
      <c r="D228" s="297">
        <v>1</v>
      </c>
      <c r="E228" s="76" t="s">
        <v>23</v>
      </c>
      <c r="F228" s="298">
        <v>8</v>
      </c>
      <c r="G228" s="299">
        <f>+H15+H13+H12+H10+H9+H6</f>
        <v>758062023</v>
      </c>
      <c r="H228" s="77">
        <f>G228/$G$240</f>
        <v>6.4060168548742196E-3</v>
      </c>
      <c r="I228" s="300">
        <f>+I16+I15+I13+I11+I10+I9+I6</f>
        <v>152949052118</v>
      </c>
      <c r="J228" s="221">
        <f t="shared" ref="J228:J239" si="5">I228/$I$240</f>
        <v>0.51666703252705837</v>
      </c>
      <c r="K228" s="97">
        <f>G228+I228</f>
        <v>153707114141</v>
      </c>
      <c r="L228" s="411"/>
      <c r="M228" s="411"/>
    </row>
    <row r="229" spans="1:13" s="305" customFormat="1" x14ac:dyDescent="0.2">
      <c r="A229" s="411"/>
      <c r="B229" s="411"/>
      <c r="C229" s="411"/>
      <c r="D229" s="301">
        <v>2</v>
      </c>
      <c r="E229" s="78" t="s">
        <v>38</v>
      </c>
      <c r="F229" s="302">
        <v>16</v>
      </c>
      <c r="G229" s="303">
        <f>+H46+H44+H42+H41+H40+H37+H35+H33+H31+H29+H21</f>
        <v>5107125143</v>
      </c>
      <c r="H229" s="74">
        <f t="shared" ref="H229:H239" si="6">G229/$G$240</f>
        <v>4.3157853517758811E-2</v>
      </c>
      <c r="I229" s="304">
        <f>+I46+I44+I42+I41+I40+I37+I35+I33+I31+I29+I27+I25+I23+I21+I19</f>
        <v>128866463500.2</v>
      </c>
      <c r="J229" s="222">
        <f t="shared" si="5"/>
        <v>0.4353152397279168</v>
      </c>
      <c r="K229" s="97">
        <f>G229+I229</f>
        <v>133973588643.2</v>
      </c>
      <c r="L229" s="411"/>
      <c r="M229" s="411"/>
    </row>
    <row r="230" spans="1:13" s="305" customFormat="1" x14ac:dyDescent="0.2">
      <c r="A230" s="411"/>
      <c r="B230" s="411"/>
      <c r="C230" s="411"/>
      <c r="D230" s="301">
        <v>3</v>
      </c>
      <c r="E230" s="78" t="s">
        <v>96</v>
      </c>
      <c r="F230" s="302">
        <v>18</v>
      </c>
      <c r="G230" s="303">
        <f>H61+H146</f>
        <v>95562645138</v>
      </c>
      <c r="H230" s="74">
        <f t="shared" si="6"/>
        <v>0.80755386350542968</v>
      </c>
      <c r="I230" s="304">
        <f>I61+I52</f>
        <v>9933308145</v>
      </c>
      <c r="J230" s="222">
        <f t="shared" si="5"/>
        <v>3.3555048373196283E-2</v>
      </c>
      <c r="K230" s="97">
        <f t="shared" ref="K230:K237" si="7">G230+I230</f>
        <v>105495953283</v>
      </c>
      <c r="L230" s="411"/>
      <c r="M230" s="411"/>
    </row>
    <row r="231" spans="1:13" s="305" customFormat="1" x14ac:dyDescent="0.2">
      <c r="A231" s="411"/>
      <c r="B231" s="411"/>
      <c r="C231" s="411"/>
      <c r="D231" s="301">
        <v>4</v>
      </c>
      <c r="E231" s="78" t="s">
        <v>124</v>
      </c>
      <c r="F231" s="302">
        <v>16</v>
      </c>
      <c r="G231" s="303">
        <f>+H209+H168+H124+H122+H119+H117+H115+H113+H111+H109+H102+H93</f>
        <v>4453830354</v>
      </c>
      <c r="H231" s="74">
        <f t="shared" si="6"/>
        <v>3.763717407127571E-2</v>
      </c>
      <c r="I231" s="304">
        <f>+I209+I124+I119+I117+I115+I111+I109+I106+I104+I102+I97+I93</f>
        <v>1185421596</v>
      </c>
      <c r="J231" s="222">
        <f t="shared" si="5"/>
        <v>4.0043939456799703E-3</v>
      </c>
      <c r="K231" s="97">
        <f t="shared" si="7"/>
        <v>5639251950</v>
      </c>
      <c r="L231" s="411"/>
      <c r="M231" s="411"/>
    </row>
    <row r="232" spans="1:13" s="305" customFormat="1" x14ac:dyDescent="0.2">
      <c r="A232" s="411"/>
      <c r="B232" s="411"/>
      <c r="C232" s="411"/>
      <c r="D232" s="301">
        <v>5</v>
      </c>
      <c r="E232" s="78" t="s">
        <v>267</v>
      </c>
      <c r="F232" s="302">
        <v>2</v>
      </c>
      <c r="G232" s="303">
        <f>H57+H59</f>
        <v>2525095766</v>
      </c>
      <c r="H232" s="74">
        <f t="shared" si="6"/>
        <v>2.1338367503429899E-2</v>
      </c>
      <c r="I232" s="304">
        <f>+I60+I58</f>
        <v>1233033002</v>
      </c>
      <c r="J232" s="222">
        <f t="shared" si="5"/>
        <v>4.1652268734543949E-3</v>
      </c>
      <c r="K232" s="97">
        <f>G232+I232</f>
        <v>3758128768</v>
      </c>
      <c r="L232" s="411"/>
      <c r="M232" s="411"/>
    </row>
    <row r="233" spans="1:13" s="305" customFormat="1" x14ac:dyDescent="0.2">
      <c r="A233" s="411"/>
      <c r="B233" s="411"/>
      <c r="C233" s="411"/>
      <c r="D233" s="301">
        <v>6</v>
      </c>
      <c r="E233" s="80" t="s">
        <v>383</v>
      </c>
      <c r="F233" s="302">
        <v>3</v>
      </c>
      <c r="G233" s="334">
        <f>+H203+H191+H190+H195</f>
        <v>713425453</v>
      </c>
      <c r="H233" s="74">
        <f t="shared" si="6"/>
        <v>6.0288147116614958E-3</v>
      </c>
      <c r="I233" s="273">
        <f>+I191+I190</f>
        <v>870169005</v>
      </c>
      <c r="J233" s="222">
        <f t="shared" si="5"/>
        <v>2.9394601103086061E-3</v>
      </c>
      <c r="K233" s="97">
        <f>G233+I233</f>
        <v>1583594458</v>
      </c>
      <c r="L233" s="411"/>
      <c r="M233" s="411"/>
    </row>
    <row r="234" spans="1:13" s="306" customFormat="1" ht="25.5" x14ac:dyDescent="0.2">
      <c r="A234" s="411"/>
      <c r="B234" s="411"/>
      <c r="C234" s="411"/>
      <c r="D234" s="301">
        <v>7</v>
      </c>
      <c r="E234" s="80" t="s">
        <v>382</v>
      </c>
      <c r="F234" s="302">
        <v>6</v>
      </c>
      <c r="G234" s="303">
        <f>+H217+H213+H199+H143+H138+H132</f>
        <v>1499230170</v>
      </c>
      <c r="H234" s="74">
        <f t="shared" si="6"/>
        <v>1.2669271704639848E-2</v>
      </c>
      <c r="I234" s="304">
        <f>+I217+I213+I199+I143+I138+I132</f>
        <v>575400000</v>
      </c>
      <c r="J234" s="222">
        <f t="shared" si="5"/>
        <v>1.9437205160755778E-3</v>
      </c>
      <c r="K234" s="97">
        <f>G234+I234</f>
        <v>2074630170</v>
      </c>
      <c r="L234" s="411"/>
      <c r="M234" s="411"/>
    </row>
    <row r="235" spans="1:13" s="305" customFormat="1" x14ac:dyDescent="0.2">
      <c r="A235" s="411"/>
      <c r="B235" s="411"/>
      <c r="C235" s="411"/>
      <c r="D235" s="301">
        <v>8</v>
      </c>
      <c r="E235" s="78" t="s">
        <v>268</v>
      </c>
      <c r="F235" s="302">
        <v>4</v>
      </c>
      <c r="G235" s="303">
        <f>+H156+H154+H152+H151+H149</f>
        <v>2493136246</v>
      </c>
      <c r="H235" s="74">
        <f t="shared" si="6"/>
        <v>2.1068293000840434E-2</v>
      </c>
      <c r="I235" s="307"/>
      <c r="J235" s="223">
        <f t="shared" si="5"/>
        <v>0</v>
      </c>
      <c r="K235" s="75">
        <f>G235+I235</f>
        <v>2493136246</v>
      </c>
      <c r="L235" s="411"/>
      <c r="M235" s="411"/>
    </row>
    <row r="236" spans="1:13" s="305" customFormat="1" x14ac:dyDescent="0.2">
      <c r="A236" s="411"/>
      <c r="B236" s="411"/>
      <c r="C236" s="411"/>
      <c r="D236" s="301">
        <v>9</v>
      </c>
      <c r="E236" s="78" t="s">
        <v>269</v>
      </c>
      <c r="F236" s="302">
        <v>4</v>
      </c>
      <c r="G236" s="303">
        <f>+H171+H169+H165+H163</f>
        <v>1554135562</v>
      </c>
      <c r="H236" s="74">
        <f t="shared" si="6"/>
        <v>1.3133250714145613E-2</v>
      </c>
      <c r="I236" s="308">
        <f>+I171+I169+I165+I163</f>
        <v>267744309</v>
      </c>
      <c r="J236" s="222">
        <f t="shared" si="5"/>
        <v>9.044492639307942E-4</v>
      </c>
      <c r="K236" s="97">
        <f>G236+I236</f>
        <v>1821879871</v>
      </c>
      <c r="L236" s="411"/>
      <c r="M236" s="411"/>
    </row>
    <row r="237" spans="1:13" s="305" customFormat="1" x14ac:dyDescent="0.2">
      <c r="A237" s="411"/>
      <c r="B237" s="411"/>
      <c r="C237" s="411"/>
      <c r="D237" s="301">
        <v>10</v>
      </c>
      <c r="E237" s="78" t="s">
        <v>107</v>
      </c>
      <c r="F237" s="302">
        <v>2</v>
      </c>
      <c r="G237" s="303">
        <f>+H179+H176</f>
        <v>935985525</v>
      </c>
      <c r="H237" s="74">
        <f t="shared" si="6"/>
        <v>7.9095626309567749E-3</v>
      </c>
      <c r="I237" s="304">
        <f>+I179+I176</f>
        <v>133872155</v>
      </c>
      <c r="J237" s="222">
        <f t="shared" si="5"/>
        <v>4.5222463365441386E-4</v>
      </c>
      <c r="K237" s="97">
        <f t="shared" si="7"/>
        <v>1069857680</v>
      </c>
      <c r="L237" s="411"/>
      <c r="M237" s="411"/>
    </row>
    <row r="238" spans="1:13" s="305" customFormat="1" x14ac:dyDescent="0.2">
      <c r="A238" s="411"/>
      <c r="B238" s="411"/>
      <c r="C238" s="411"/>
      <c r="D238" s="401">
        <v>11</v>
      </c>
      <c r="E238" s="402" t="s">
        <v>376</v>
      </c>
      <c r="F238" s="403"/>
      <c r="G238" s="404">
        <f>H100</f>
        <v>358470228</v>
      </c>
      <c r="H238" s="405"/>
      <c r="I238" s="406">
        <f>+I100</f>
        <v>15750000</v>
      </c>
      <c r="J238" s="407"/>
      <c r="K238" s="97"/>
      <c r="L238" s="411"/>
      <c r="M238" s="411"/>
    </row>
    <row r="239" spans="1:13" s="305" customFormat="1" ht="13.5" thickBot="1" x14ac:dyDescent="0.25">
      <c r="A239" s="411"/>
      <c r="B239" s="411"/>
      <c r="C239" s="411"/>
      <c r="D239" s="309">
        <v>12</v>
      </c>
      <c r="E239" s="85" t="s">
        <v>259</v>
      </c>
      <c r="F239" s="310">
        <v>3</v>
      </c>
      <c r="G239" s="311">
        <f>H223+H221+H219</f>
        <v>2374797896</v>
      </c>
      <c r="H239" s="79">
        <f t="shared" si="6"/>
        <v>2.0068272630900327E-2</v>
      </c>
      <c r="I239" s="312"/>
      <c r="J239" s="224">
        <f t="shared" si="5"/>
        <v>0</v>
      </c>
      <c r="K239" s="75">
        <f>G239+I239</f>
        <v>2374797896</v>
      </c>
      <c r="L239" s="411"/>
      <c r="M239" s="411"/>
    </row>
    <row r="240" spans="1:13" s="306" customFormat="1" ht="30.75" customHeight="1" thickBot="1" x14ac:dyDescent="0.25">
      <c r="A240" s="411"/>
      <c r="B240" s="411"/>
      <c r="C240" s="411"/>
      <c r="D240" s="187"/>
      <c r="E240" s="313" t="s">
        <v>270</v>
      </c>
      <c r="F240" s="455">
        <f>SUM(F228:F239)</f>
        <v>82</v>
      </c>
      <c r="G240" s="314">
        <f>SUBTOTAL(9,G228:G239)</f>
        <v>118335939504</v>
      </c>
      <c r="H240" s="73">
        <f>SUM(H228:H239)</f>
        <v>0.99697074084591275</v>
      </c>
      <c r="I240" s="315">
        <f>SUBTOTAL(9,I228:I239)+H255</f>
        <v>296030213830.20001</v>
      </c>
      <c r="J240" s="211">
        <f>SUM(J228:J239)</f>
        <v>0.99994679597127534</v>
      </c>
      <c r="K240" s="98">
        <f>SUM(K228:K239)</f>
        <v>413991933106.20001</v>
      </c>
      <c r="L240" s="411"/>
      <c r="M240" s="411"/>
    </row>
    <row r="241" spans="1:12" ht="13.5" thickBot="1" x14ac:dyDescent="0.25">
      <c r="H241" s="316"/>
      <c r="I241" s="316"/>
      <c r="J241" s="212"/>
      <c r="K241" s="102"/>
    </row>
    <row r="242" spans="1:12" s="242" customFormat="1" ht="13.5" thickBot="1" x14ac:dyDescent="0.25">
      <c r="A242" s="185"/>
      <c r="B242" s="185"/>
      <c r="C242" s="185"/>
      <c r="D242" s="185"/>
      <c r="E242" s="318"/>
      <c r="F242" s="456"/>
      <c r="G242" s="52" t="s">
        <v>271</v>
      </c>
      <c r="H242" s="53" t="s">
        <v>266</v>
      </c>
      <c r="I242" s="54" t="s">
        <v>272</v>
      </c>
      <c r="J242" s="225"/>
      <c r="K242" s="411"/>
      <c r="L242" s="411"/>
    </row>
    <row r="243" spans="1:12" s="242" customFormat="1" x14ac:dyDescent="0.2">
      <c r="A243" s="185"/>
      <c r="B243" s="185"/>
      <c r="C243" s="185"/>
      <c r="D243" s="185"/>
      <c r="E243" s="318"/>
      <c r="F243" s="457">
        <v>1</v>
      </c>
      <c r="G243" s="319" t="s">
        <v>19</v>
      </c>
      <c r="H243" s="55"/>
      <c r="I243" s="320">
        <f>+J3</f>
        <v>390422650817.20001</v>
      </c>
      <c r="J243" s="225"/>
      <c r="K243" s="411"/>
      <c r="L243" s="411"/>
    </row>
    <row r="244" spans="1:12" s="242" customFormat="1" ht="25.5" x14ac:dyDescent="0.2">
      <c r="A244" s="185"/>
      <c r="B244" s="185"/>
      <c r="C244" s="185"/>
      <c r="D244" s="185"/>
      <c r="E244" s="355">
        <f>+I240-[1]POAI!$I$225</f>
        <v>0</v>
      </c>
      <c r="F244" s="457">
        <v>2</v>
      </c>
      <c r="G244" s="321" t="s">
        <v>167</v>
      </c>
      <c r="H244" s="55"/>
      <c r="I244" s="322">
        <f>+J128</f>
        <v>15659760895</v>
      </c>
      <c r="J244" s="225"/>
      <c r="K244" s="411"/>
      <c r="L244" s="411"/>
    </row>
    <row r="245" spans="1:12" s="242" customFormat="1" x14ac:dyDescent="0.2">
      <c r="A245" s="185"/>
      <c r="B245" s="185"/>
      <c r="C245" s="185"/>
      <c r="D245" s="185"/>
      <c r="E245" s="355"/>
      <c r="F245" s="457">
        <v>3</v>
      </c>
      <c r="G245" s="323" t="s">
        <v>205</v>
      </c>
      <c r="H245" s="55"/>
      <c r="I245" s="322">
        <f>+J160</f>
        <v>2981737551</v>
      </c>
      <c r="J245" s="225"/>
      <c r="K245" s="411"/>
      <c r="L245" s="411"/>
    </row>
    <row r="246" spans="1:12" s="242" customFormat="1" ht="13.5" thickBot="1" x14ac:dyDescent="0.25">
      <c r="A246" s="185"/>
      <c r="B246" s="185"/>
      <c r="C246" s="185"/>
      <c r="D246" s="185"/>
      <c r="E246" s="318"/>
      <c r="F246" s="457">
        <v>4</v>
      </c>
      <c r="G246" s="324" t="s">
        <v>236</v>
      </c>
      <c r="H246" s="55"/>
      <c r="I246" s="325">
        <f>+J187</f>
        <v>5252004071</v>
      </c>
      <c r="J246" s="225"/>
      <c r="K246" s="411"/>
      <c r="L246" s="411"/>
    </row>
    <row r="247" spans="1:12" s="242" customFormat="1" ht="13.5" thickBot="1" x14ac:dyDescent="0.25">
      <c r="A247" s="185"/>
      <c r="B247" s="185"/>
      <c r="C247" s="185"/>
      <c r="D247" s="185"/>
      <c r="E247" s="318"/>
      <c r="F247" s="458"/>
      <c r="G247" s="326" t="s">
        <v>273</v>
      </c>
      <c r="H247" s="55"/>
      <c r="I247" s="327">
        <f>SUM(I243:I246)</f>
        <v>414316153334.20001</v>
      </c>
      <c r="J247" s="56"/>
      <c r="K247" s="411"/>
      <c r="L247" s="411"/>
    </row>
    <row r="248" spans="1:12" s="306" customFormat="1" x14ac:dyDescent="0.2">
      <c r="A248" s="187"/>
      <c r="B248" s="187"/>
      <c r="C248" s="187"/>
      <c r="D248" s="187"/>
      <c r="E248" s="328"/>
      <c r="F248" s="459"/>
      <c r="G248" s="328"/>
      <c r="H248" s="329"/>
      <c r="I248" s="213"/>
      <c r="J248" s="213"/>
      <c r="K248" s="411"/>
      <c r="L248" s="411"/>
    </row>
    <row r="249" spans="1:12" s="242" customFormat="1" x14ac:dyDescent="0.2">
      <c r="A249" s="185"/>
      <c r="B249" s="185"/>
      <c r="C249" s="185"/>
      <c r="D249" s="185"/>
      <c r="E249" s="318"/>
      <c r="F249" s="460"/>
      <c r="G249" s="330" t="s">
        <v>274</v>
      </c>
      <c r="H249" s="331"/>
      <c r="I249" s="332"/>
      <c r="J249" s="213"/>
      <c r="K249" s="411"/>
      <c r="L249" s="411"/>
    </row>
    <row r="250" spans="1:12" s="242" customFormat="1" x14ac:dyDescent="0.2">
      <c r="A250" s="185"/>
      <c r="B250" s="185"/>
      <c r="C250" s="185"/>
      <c r="D250" s="185"/>
      <c r="E250" s="318"/>
      <c r="F250" s="127">
        <v>1</v>
      </c>
      <c r="G250" s="333" t="s">
        <v>4</v>
      </c>
      <c r="H250" s="334">
        <v>2000000200</v>
      </c>
      <c r="I250" s="58" t="s">
        <v>107</v>
      </c>
      <c r="J250" s="213"/>
      <c r="K250" s="411"/>
      <c r="L250" s="411"/>
    </row>
    <row r="251" spans="1:12" s="242" customFormat="1" x14ac:dyDescent="0.2">
      <c r="A251" s="185"/>
      <c r="B251" s="185"/>
      <c r="C251" s="185"/>
      <c r="D251" s="185"/>
      <c r="E251" s="318"/>
      <c r="F251" s="127">
        <v>2</v>
      </c>
      <c r="G251" s="102" t="s">
        <v>4</v>
      </c>
      <c r="H251" s="335"/>
      <c r="I251" s="58" t="s">
        <v>107</v>
      </c>
      <c r="J251" s="213"/>
      <c r="K251" s="411"/>
      <c r="L251" s="411"/>
    </row>
    <row r="252" spans="1:12" s="242" customFormat="1" x14ac:dyDescent="0.2">
      <c r="A252" s="185"/>
      <c r="B252" s="185"/>
      <c r="C252" s="185"/>
      <c r="D252" s="185"/>
      <c r="E252" s="318"/>
      <c r="F252" s="127">
        <v>3</v>
      </c>
      <c r="G252" s="102" t="s">
        <v>4</v>
      </c>
      <c r="H252" s="335"/>
      <c r="I252" s="58" t="s">
        <v>107</v>
      </c>
      <c r="J252" s="213"/>
      <c r="K252" s="411"/>
      <c r="L252" s="411"/>
    </row>
    <row r="253" spans="1:12" s="242" customFormat="1" x14ac:dyDescent="0.2">
      <c r="A253" s="185"/>
      <c r="B253" s="185"/>
      <c r="C253" s="185"/>
      <c r="D253" s="185"/>
      <c r="E253" s="318"/>
      <c r="F253" s="127">
        <v>4</v>
      </c>
      <c r="G253" s="102" t="s">
        <v>4</v>
      </c>
      <c r="H253" s="335"/>
      <c r="I253" s="58" t="s">
        <v>107</v>
      </c>
      <c r="J253" s="213"/>
      <c r="K253" s="411"/>
      <c r="L253" s="411"/>
    </row>
    <row r="254" spans="1:12" s="242" customFormat="1" x14ac:dyDescent="0.2">
      <c r="A254" s="185"/>
      <c r="B254" s="185"/>
      <c r="C254" s="185"/>
      <c r="D254" s="185"/>
      <c r="E254" s="318"/>
      <c r="F254" s="127">
        <v>5</v>
      </c>
      <c r="G254" s="102" t="s">
        <v>4</v>
      </c>
      <c r="H254" s="335"/>
      <c r="I254" s="58" t="s">
        <v>107</v>
      </c>
      <c r="J254" s="213"/>
      <c r="K254" s="411"/>
      <c r="L254" s="411"/>
    </row>
    <row r="255" spans="1:12" s="242" customFormat="1" x14ac:dyDescent="0.2">
      <c r="A255" s="185"/>
      <c r="B255" s="185"/>
      <c r="C255" s="185"/>
      <c r="D255" s="185"/>
      <c r="E255" s="318"/>
      <c r="F255" s="127">
        <v>6</v>
      </c>
      <c r="G255" s="336" t="s">
        <v>308</v>
      </c>
      <c r="H255" s="335"/>
      <c r="I255" s="58" t="s">
        <v>27</v>
      </c>
      <c r="J255" s="213"/>
      <c r="K255" s="411"/>
      <c r="L255" s="411"/>
    </row>
    <row r="256" spans="1:12" s="256" customFormat="1" x14ac:dyDescent="0.2">
      <c r="A256" s="59"/>
      <c r="B256" s="59"/>
      <c r="C256" s="59"/>
      <c r="D256" s="59"/>
      <c r="E256" s="337"/>
      <c r="F256" s="127"/>
      <c r="G256" s="338" t="s">
        <v>275</v>
      </c>
      <c r="H256" s="339">
        <f>SUBTOTAL(9,H250:H252)+I247</f>
        <v>416316153534.20001</v>
      </c>
      <c r="I256" s="340"/>
      <c r="J256" s="214"/>
      <c r="K256" s="411"/>
      <c r="L256" s="411"/>
    </row>
    <row r="257" spans="1:12" s="256" customFormat="1" x14ac:dyDescent="0.2">
      <c r="A257" s="59"/>
      <c r="B257" s="59"/>
      <c r="C257" s="59"/>
      <c r="D257" s="59"/>
      <c r="E257" s="337"/>
      <c r="F257" s="127"/>
      <c r="G257" s="102"/>
      <c r="H257" s="238"/>
      <c r="I257" s="58"/>
      <c r="J257" s="214"/>
      <c r="K257" s="411"/>
      <c r="L257" s="411"/>
    </row>
    <row r="258" spans="1:12" s="256" customFormat="1" x14ac:dyDescent="0.2">
      <c r="A258" s="59"/>
      <c r="B258" s="59"/>
      <c r="C258" s="59"/>
      <c r="D258" s="59"/>
      <c r="E258" s="337"/>
      <c r="F258" s="127"/>
      <c r="G258" s="341" t="s">
        <v>276</v>
      </c>
      <c r="H258" s="238"/>
      <c r="I258" s="58"/>
      <c r="J258" s="214"/>
      <c r="K258" s="411"/>
      <c r="L258" s="411"/>
    </row>
    <row r="259" spans="1:12" s="242" customFormat="1" x14ac:dyDescent="0.2">
      <c r="A259" s="185"/>
      <c r="B259" s="185"/>
      <c r="C259" s="185"/>
      <c r="D259" s="185"/>
      <c r="E259" s="318"/>
      <c r="F259" s="127">
        <v>1</v>
      </c>
      <c r="G259" s="342" t="s">
        <v>3</v>
      </c>
      <c r="H259" s="343"/>
      <c r="I259" s="57" t="s">
        <v>107</v>
      </c>
      <c r="J259" s="213"/>
      <c r="K259" s="411"/>
      <c r="L259" s="411"/>
    </row>
    <row r="260" spans="1:12" s="242" customFormat="1" x14ac:dyDescent="0.2">
      <c r="A260" s="185"/>
      <c r="B260" s="185"/>
      <c r="C260" s="185"/>
      <c r="D260" s="185"/>
      <c r="E260" s="318"/>
      <c r="F260" s="127">
        <v>2</v>
      </c>
      <c r="G260" s="344" t="s">
        <v>2</v>
      </c>
      <c r="H260" s="335"/>
      <c r="I260" s="345" t="s">
        <v>124</v>
      </c>
      <c r="J260" s="213"/>
      <c r="K260" s="411"/>
      <c r="L260" s="411"/>
    </row>
    <row r="261" spans="1:12" s="242" customFormat="1" x14ac:dyDescent="0.2">
      <c r="A261" s="185"/>
      <c r="B261" s="185"/>
      <c r="C261" s="185"/>
      <c r="D261" s="185"/>
      <c r="E261" s="318"/>
      <c r="F261" s="127">
        <v>3</v>
      </c>
      <c r="G261" s="342" t="s">
        <v>1</v>
      </c>
      <c r="H261" s="346"/>
      <c r="I261" s="345" t="s">
        <v>124</v>
      </c>
      <c r="J261" s="213"/>
      <c r="K261" s="411"/>
      <c r="L261" s="411"/>
    </row>
    <row r="262" spans="1:12" s="242" customFormat="1" x14ac:dyDescent="0.2">
      <c r="A262" s="185"/>
      <c r="B262" s="185"/>
      <c r="C262" s="185"/>
      <c r="D262" s="185"/>
      <c r="E262" s="318"/>
      <c r="F262" s="127">
        <v>4</v>
      </c>
      <c r="G262" s="342" t="s">
        <v>0</v>
      </c>
      <c r="H262" s="335"/>
      <c r="I262" s="345" t="s">
        <v>124</v>
      </c>
      <c r="J262" s="213"/>
      <c r="K262" s="411"/>
      <c r="L262" s="411"/>
    </row>
    <row r="263" spans="1:12" s="242" customFormat="1" x14ac:dyDescent="0.2">
      <c r="A263" s="185"/>
      <c r="B263" s="185"/>
      <c r="C263" s="185"/>
      <c r="D263" s="185"/>
      <c r="E263" s="318"/>
      <c r="F263" s="461">
        <v>5</v>
      </c>
      <c r="G263" s="268" t="s">
        <v>5</v>
      </c>
      <c r="H263" s="347"/>
      <c r="I263" s="345" t="s">
        <v>269</v>
      </c>
      <c r="J263" s="213"/>
      <c r="K263" s="411"/>
      <c r="L263" s="411"/>
    </row>
    <row r="264" spans="1:12" s="242" customFormat="1" x14ac:dyDescent="0.2">
      <c r="A264" s="185"/>
      <c r="B264" s="185"/>
      <c r="C264" s="185"/>
      <c r="D264" s="185"/>
      <c r="E264" s="318"/>
      <c r="F264" s="461"/>
      <c r="G264" s="338" t="s">
        <v>277</v>
      </c>
      <c r="H264" s="339">
        <f>SUBTOTAL(9,H259:H263)</f>
        <v>0</v>
      </c>
      <c r="I264" s="213"/>
      <c r="J264" s="213"/>
      <c r="K264" s="411"/>
      <c r="L264" s="411"/>
    </row>
    <row r="265" spans="1:12" s="256" customFormat="1" x14ac:dyDescent="0.2">
      <c r="A265" s="59"/>
      <c r="B265" s="59"/>
      <c r="C265" s="59"/>
      <c r="D265" s="59"/>
      <c r="E265" s="337"/>
      <c r="F265" s="127"/>
      <c r="G265" s="348"/>
      <c r="H265" s="214"/>
      <c r="I265" s="214"/>
      <c r="J265" s="214"/>
      <c r="K265" s="411"/>
      <c r="L265" s="411"/>
    </row>
    <row r="266" spans="1:12" s="242" customFormat="1" x14ac:dyDescent="0.2">
      <c r="A266" s="185"/>
      <c r="B266" s="185"/>
      <c r="C266" s="185"/>
      <c r="D266" s="185"/>
      <c r="E266" s="318"/>
      <c r="F266" s="461"/>
      <c r="G266" s="338" t="s">
        <v>278</v>
      </c>
      <c r="H266" s="339">
        <f>H256+H264</f>
        <v>416316153534.20001</v>
      </c>
      <c r="I266" s="213"/>
      <c r="J266" s="213"/>
      <c r="K266" s="411"/>
      <c r="L266" s="411"/>
    </row>
    <row r="267" spans="1:12" s="242" customFormat="1" x14ac:dyDescent="0.2">
      <c r="A267" s="185"/>
      <c r="B267" s="185"/>
      <c r="C267" s="185"/>
      <c r="D267" s="185"/>
      <c r="E267" s="318"/>
      <c r="F267" s="461"/>
      <c r="G267" s="328"/>
      <c r="H267" s="258"/>
      <c r="I267" s="213"/>
      <c r="J267" s="213"/>
      <c r="K267" s="411"/>
      <c r="L267" s="411"/>
    </row>
    <row r="268" spans="1:12" s="242" customFormat="1" x14ac:dyDescent="0.2">
      <c r="A268" s="185"/>
      <c r="B268" s="185"/>
      <c r="C268" s="185"/>
      <c r="D268" s="185"/>
      <c r="E268" s="318"/>
      <c r="F268" s="461"/>
      <c r="G268" s="328"/>
      <c r="H268" s="258"/>
      <c r="I268" s="213"/>
      <c r="J268" s="213"/>
      <c r="K268" s="411"/>
      <c r="L268" s="411"/>
    </row>
    <row r="269" spans="1:12" s="242" customFormat="1" x14ac:dyDescent="0.2">
      <c r="A269" s="185"/>
      <c r="B269" s="185"/>
      <c r="C269" s="185"/>
      <c r="D269" s="185"/>
      <c r="E269" s="318"/>
      <c r="F269" s="461"/>
      <c r="G269" s="349" t="s">
        <v>279</v>
      </c>
      <c r="H269" s="60" t="s">
        <v>280</v>
      </c>
      <c r="I269" s="258"/>
      <c r="J269" s="225"/>
      <c r="K269" s="411"/>
      <c r="L269" s="411"/>
    </row>
    <row r="270" spans="1:12" s="242" customFormat="1" x14ac:dyDescent="0.2">
      <c r="A270" s="185"/>
      <c r="B270" s="185"/>
      <c r="C270" s="185"/>
      <c r="D270" s="185"/>
      <c r="E270" s="318"/>
      <c r="F270" s="461">
        <v>1</v>
      </c>
      <c r="G270" s="350" t="s">
        <v>281</v>
      </c>
      <c r="H270" s="25"/>
      <c r="I270" s="258"/>
      <c r="J270" s="225"/>
      <c r="K270" s="411"/>
      <c r="L270" s="411"/>
    </row>
    <row r="271" spans="1:12" s="242" customFormat="1" x14ac:dyDescent="0.2">
      <c r="A271" s="185"/>
      <c r="B271" s="185"/>
      <c r="C271" s="185"/>
      <c r="D271" s="185"/>
      <c r="E271" s="318"/>
      <c r="F271" s="461">
        <v>2</v>
      </c>
      <c r="G271" s="350" t="s">
        <v>282</v>
      </c>
      <c r="H271" s="25"/>
      <c r="I271" s="258"/>
      <c r="J271" s="225"/>
      <c r="K271" s="411"/>
      <c r="L271" s="411"/>
    </row>
    <row r="272" spans="1:12" s="242" customFormat="1" x14ac:dyDescent="0.2">
      <c r="A272" s="185"/>
      <c r="B272" s="185"/>
      <c r="C272" s="185"/>
      <c r="D272" s="185"/>
      <c r="E272" s="318"/>
      <c r="F272" s="461">
        <v>3</v>
      </c>
      <c r="G272" s="350" t="s">
        <v>283</v>
      </c>
      <c r="H272" s="25"/>
      <c r="I272" s="258"/>
      <c r="J272" s="225"/>
      <c r="K272" s="411"/>
      <c r="L272" s="411"/>
    </row>
    <row r="273" spans="1:12" s="242" customFormat="1" x14ac:dyDescent="0.2">
      <c r="A273" s="185"/>
      <c r="B273" s="185"/>
      <c r="C273" s="185"/>
      <c r="D273" s="185"/>
      <c r="E273" s="318"/>
      <c r="F273" s="461">
        <v>4</v>
      </c>
      <c r="G273" s="350" t="s">
        <v>284</v>
      </c>
      <c r="H273" s="25"/>
      <c r="I273" s="258"/>
      <c r="J273" s="225"/>
      <c r="K273" s="411"/>
      <c r="L273" s="411"/>
    </row>
    <row r="274" spans="1:12" s="242" customFormat="1" x14ac:dyDescent="0.2">
      <c r="A274" s="185"/>
      <c r="B274" s="185"/>
      <c r="C274" s="185"/>
      <c r="D274" s="185"/>
      <c r="E274" s="318"/>
      <c r="F274" s="461">
        <v>5</v>
      </c>
      <c r="G274" s="350" t="s">
        <v>285</v>
      </c>
      <c r="H274" s="25"/>
      <c r="I274" s="258"/>
      <c r="J274" s="225"/>
      <c r="K274" s="411"/>
      <c r="L274" s="411"/>
    </row>
    <row r="275" spans="1:12" s="242" customFormat="1" x14ac:dyDescent="0.2">
      <c r="A275" s="185"/>
      <c r="B275" s="185"/>
      <c r="C275" s="185"/>
      <c r="D275" s="185"/>
      <c r="E275" s="318"/>
      <c r="F275" s="461">
        <v>6</v>
      </c>
      <c r="G275" s="350" t="s">
        <v>286</v>
      </c>
      <c r="H275" s="25"/>
      <c r="I275" s="258"/>
      <c r="J275" s="225"/>
      <c r="K275" s="411"/>
      <c r="L275" s="411"/>
    </row>
    <row r="276" spans="1:12" s="242" customFormat="1" x14ac:dyDescent="0.2">
      <c r="A276" s="185"/>
      <c r="B276" s="185"/>
      <c r="C276" s="185"/>
      <c r="D276" s="185"/>
      <c r="E276" s="318"/>
      <c r="F276" s="461">
        <v>7</v>
      </c>
      <c r="G276" s="350" t="s">
        <v>287</v>
      </c>
      <c r="H276" s="25"/>
      <c r="I276" s="258"/>
      <c r="J276" s="225"/>
      <c r="K276" s="411"/>
      <c r="L276" s="411"/>
    </row>
    <row r="277" spans="1:12" s="242" customFormat="1" x14ac:dyDescent="0.2">
      <c r="A277" s="185"/>
      <c r="B277" s="185"/>
      <c r="C277" s="185"/>
      <c r="D277" s="185"/>
      <c r="E277" s="318"/>
      <c r="F277" s="461">
        <v>8</v>
      </c>
      <c r="G277" s="350" t="s">
        <v>288</v>
      </c>
      <c r="H277" s="25"/>
      <c r="I277" s="258"/>
      <c r="J277" s="225"/>
      <c r="K277" s="411"/>
      <c r="L277" s="411"/>
    </row>
    <row r="278" spans="1:12" s="242" customFormat="1" x14ac:dyDescent="0.2">
      <c r="A278" s="185"/>
      <c r="B278" s="185"/>
      <c r="C278" s="185"/>
      <c r="D278" s="185"/>
      <c r="E278" s="318"/>
      <c r="F278" s="461">
        <v>9</v>
      </c>
      <c r="G278" s="350" t="s">
        <v>289</v>
      </c>
      <c r="H278" s="25"/>
      <c r="I278" s="258"/>
      <c r="J278" s="225"/>
      <c r="K278" s="411"/>
      <c r="L278" s="411"/>
    </row>
    <row r="279" spans="1:12" s="242" customFormat="1" x14ac:dyDescent="0.2">
      <c r="A279" s="185"/>
      <c r="B279" s="185"/>
      <c r="C279" s="185"/>
      <c r="D279" s="185"/>
      <c r="E279" s="318"/>
      <c r="F279" s="461">
        <v>10</v>
      </c>
      <c r="G279" s="350" t="s">
        <v>290</v>
      </c>
      <c r="H279" s="25"/>
      <c r="I279" s="258"/>
      <c r="J279" s="225"/>
      <c r="K279" s="411"/>
      <c r="L279" s="411"/>
    </row>
    <row r="280" spans="1:12" s="242" customFormat="1" x14ac:dyDescent="0.2">
      <c r="A280" s="185"/>
      <c r="B280" s="185"/>
      <c r="C280" s="185"/>
      <c r="D280" s="185"/>
      <c r="E280" s="318"/>
      <c r="F280" s="461">
        <v>11</v>
      </c>
      <c r="G280" s="350" t="s">
        <v>291</v>
      </c>
      <c r="H280" s="25"/>
      <c r="I280" s="258"/>
      <c r="J280" s="225"/>
      <c r="K280" s="411"/>
      <c r="L280" s="411"/>
    </row>
    <row r="281" spans="1:12" s="242" customFormat="1" x14ac:dyDescent="0.2">
      <c r="A281" s="185"/>
      <c r="B281" s="185"/>
      <c r="C281" s="185"/>
      <c r="D281" s="185"/>
      <c r="E281" s="318"/>
      <c r="F281" s="461">
        <v>12</v>
      </c>
      <c r="G281" s="350" t="s">
        <v>292</v>
      </c>
      <c r="H281" s="25"/>
      <c r="I281" s="258"/>
      <c r="J281" s="225"/>
      <c r="K281" s="411"/>
      <c r="L281" s="411"/>
    </row>
    <row r="282" spans="1:12" s="242" customFormat="1" x14ac:dyDescent="0.2">
      <c r="A282" s="185"/>
      <c r="B282" s="185"/>
      <c r="C282" s="185"/>
      <c r="D282" s="185"/>
      <c r="E282" s="318"/>
      <c r="F282" s="461">
        <v>13</v>
      </c>
      <c r="G282" s="350" t="s">
        <v>293</v>
      </c>
      <c r="H282" s="25"/>
      <c r="I282" s="258"/>
      <c r="J282" s="225"/>
      <c r="K282" s="411"/>
      <c r="L282" s="411"/>
    </row>
    <row r="283" spans="1:12" s="242" customFormat="1" x14ac:dyDescent="0.2">
      <c r="A283" s="185"/>
      <c r="B283" s="185"/>
      <c r="C283" s="185"/>
      <c r="D283" s="185"/>
      <c r="E283" s="318"/>
      <c r="F283" s="461">
        <v>14</v>
      </c>
      <c r="G283" s="350" t="s">
        <v>294</v>
      </c>
      <c r="H283" s="25"/>
      <c r="I283" s="258"/>
      <c r="J283" s="225"/>
      <c r="K283" s="411"/>
      <c r="L283" s="411"/>
    </row>
    <row r="284" spans="1:12" s="242" customFormat="1" x14ac:dyDescent="0.2">
      <c r="A284" s="185"/>
      <c r="B284" s="185"/>
      <c r="C284" s="185"/>
      <c r="D284" s="185"/>
      <c r="E284" s="318"/>
      <c r="F284" s="461">
        <v>15</v>
      </c>
      <c r="G284" s="350" t="s">
        <v>295</v>
      </c>
      <c r="H284" s="25"/>
      <c r="I284" s="258"/>
      <c r="J284" s="225"/>
      <c r="K284" s="411"/>
      <c r="L284" s="411"/>
    </row>
    <row r="285" spans="1:12" s="242" customFormat="1" ht="25.5" x14ac:dyDescent="0.2">
      <c r="A285" s="185"/>
      <c r="B285" s="185"/>
      <c r="C285" s="185"/>
      <c r="D285" s="185"/>
      <c r="E285" s="318"/>
      <c r="F285" s="461">
        <v>16</v>
      </c>
      <c r="G285" s="350" t="s">
        <v>296</v>
      </c>
      <c r="H285" s="25"/>
      <c r="I285" s="258"/>
      <c r="J285" s="225"/>
      <c r="K285" s="411"/>
      <c r="L285" s="411"/>
    </row>
    <row r="286" spans="1:12" s="242" customFormat="1" x14ac:dyDescent="0.2">
      <c r="A286" s="185"/>
      <c r="B286" s="185"/>
      <c r="C286" s="185"/>
      <c r="D286" s="185"/>
      <c r="E286" s="318"/>
      <c r="F286" s="461">
        <v>17</v>
      </c>
      <c r="G286" s="350" t="s">
        <v>297</v>
      </c>
      <c r="H286" s="25"/>
      <c r="I286" s="258"/>
      <c r="J286" s="225"/>
      <c r="K286" s="411"/>
      <c r="L286" s="411"/>
    </row>
    <row r="287" spans="1:12" s="242" customFormat="1" ht="25.5" x14ac:dyDescent="0.2">
      <c r="A287" s="185"/>
      <c r="B287" s="185"/>
      <c r="C287" s="185"/>
      <c r="D287" s="185"/>
      <c r="E287" s="318"/>
      <c r="F287" s="461">
        <v>18</v>
      </c>
      <c r="G287" s="350" t="s">
        <v>298</v>
      </c>
      <c r="H287" s="25"/>
      <c r="I287" s="258"/>
      <c r="J287" s="225"/>
      <c r="K287" s="411"/>
      <c r="L287" s="411"/>
    </row>
    <row r="288" spans="1:12" s="242" customFormat="1" x14ac:dyDescent="0.2">
      <c r="A288" s="185"/>
      <c r="B288" s="185"/>
      <c r="C288" s="185"/>
      <c r="D288" s="185"/>
      <c r="E288" s="318"/>
      <c r="F288" s="461">
        <v>19</v>
      </c>
      <c r="G288" s="350" t="s">
        <v>299</v>
      </c>
      <c r="H288" s="25"/>
      <c r="I288" s="258"/>
      <c r="J288" s="225"/>
      <c r="K288" s="411"/>
      <c r="L288" s="411"/>
    </row>
    <row r="289" spans="1:12" s="242" customFormat="1" x14ac:dyDescent="0.2">
      <c r="A289" s="185"/>
      <c r="B289" s="185"/>
      <c r="C289" s="185"/>
      <c r="D289" s="185"/>
      <c r="E289" s="318"/>
      <c r="F289" s="461">
        <v>20</v>
      </c>
      <c r="G289" s="350" t="s">
        <v>300</v>
      </c>
      <c r="H289" s="25"/>
      <c r="I289" s="258"/>
      <c r="J289" s="225"/>
      <c r="K289" s="411"/>
      <c r="L289" s="411"/>
    </row>
    <row r="290" spans="1:12" s="242" customFormat="1" x14ac:dyDescent="0.2">
      <c r="A290" s="185"/>
      <c r="B290" s="185"/>
      <c r="C290" s="185"/>
      <c r="D290" s="185"/>
      <c r="E290" s="318"/>
      <c r="F290" s="461">
        <v>21</v>
      </c>
      <c r="G290" s="350" t="s">
        <v>301</v>
      </c>
      <c r="H290" s="25"/>
      <c r="I290" s="258"/>
      <c r="J290" s="225"/>
      <c r="K290" s="411"/>
      <c r="L290" s="411"/>
    </row>
    <row r="291" spans="1:12" s="242" customFormat="1" x14ac:dyDescent="0.2">
      <c r="A291" s="185"/>
      <c r="B291" s="185"/>
      <c r="C291" s="185"/>
      <c r="D291" s="185"/>
      <c r="E291" s="318"/>
      <c r="F291" s="461">
        <v>22</v>
      </c>
      <c r="G291" s="350" t="s">
        <v>302</v>
      </c>
      <c r="H291" s="25"/>
      <c r="I291" s="258"/>
      <c r="J291" s="225"/>
      <c r="K291" s="411"/>
      <c r="L291" s="411"/>
    </row>
    <row r="292" spans="1:12" s="242" customFormat="1" x14ac:dyDescent="0.2">
      <c r="A292" s="185"/>
      <c r="B292" s="185"/>
      <c r="C292" s="185"/>
      <c r="D292" s="185"/>
      <c r="E292" s="411"/>
      <c r="F292" s="185"/>
      <c r="G292" s="411"/>
      <c r="H292" s="411"/>
      <c r="I292" s="258"/>
      <c r="J292" s="225"/>
      <c r="K292" s="411"/>
      <c r="L292" s="411"/>
    </row>
    <row r="293" spans="1:12" s="242" customFormat="1" x14ac:dyDescent="0.2">
      <c r="A293" s="185"/>
      <c r="B293" s="185"/>
      <c r="C293" s="185"/>
      <c r="D293" s="185"/>
      <c r="E293" s="411"/>
      <c r="F293" s="185"/>
      <c r="G293" s="411"/>
      <c r="H293" s="411"/>
      <c r="I293" s="258"/>
      <c r="J293" s="225"/>
      <c r="K293" s="411"/>
      <c r="L293" s="411"/>
    </row>
    <row r="294" spans="1:12" x14ac:dyDescent="0.2">
      <c r="E294" s="411"/>
      <c r="F294" s="185"/>
      <c r="G294" s="411"/>
      <c r="H294" s="411"/>
      <c r="K294" s="411"/>
      <c r="L294" s="411"/>
    </row>
    <row r="295" spans="1:12" x14ac:dyDescent="0.2">
      <c r="E295" s="411"/>
      <c r="F295" s="185"/>
      <c r="G295" s="411"/>
      <c r="H295" s="411"/>
      <c r="K295" s="411"/>
      <c r="L295" s="411"/>
    </row>
    <row r="296" spans="1:12" x14ac:dyDescent="0.2">
      <c r="E296" s="411"/>
      <c r="F296" s="185"/>
      <c r="G296" s="411"/>
      <c r="H296" s="411"/>
    </row>
    <row r="297" spans="1:12" x14ac:dyDescent="0.2">
      <c r="E297" s="411"/>
      <c r="F297" s="185"/>
      <c r="G297" s="411"/>
      <c r="H297" s="411"/>
    </row>
    <row r="298" spans="1:12" x14ac:dyDescent="0.2">
      <c r="E298" s="411"/>
      <c r="F298" s="185"/>
      <c r="G298" s="411"/>
      <c r="H298" s="411"/>
    </row>
    <row r="299" spans="1:12" x14ac:dyDescent="0.2">
      <c r="E299" s="411"/>
      <c r="F299" s="185"/>
      <c r="G299" s="411"/>
      <c r="H299" s="411"/>
    </row>
    <row r="300" spans="1:12" x14ac:dyDescent="0.2">
      <c r="E300" s="411"/>
      <c r="F300" s="185"/>
      <c r="G300" s="411"/>
      <c r="H300" s="411"/>
    </row>
    <row r="301" spans="1:12" x14ac:dyDescent="0.2">
      <c r="E301" s="411"/>
      <c r="F301" s="185"/>
      <c r="G301" s="411"/>
      <c r="H301" s="411"/>
    </row>
    <row r="302" spans="1:12" x14ac:dyDescent="0.2">
      <c r="E302" s="411"/>
      <c r="F302" s="185"/>
      <c r="G302" s="411"/>
      <c r="H302" s="411"/>
    </row>
    <row r="303" spans="1:12" x14ac:dyDescent="0.2">
      <c r="E303" s="411"/>
      <c r="F303" s="185"/>
      <c r="G303" s="411"/>
      <c r="H303" s="411"/>
    </row>
    <row r="304" spans="1:12" x14ac:dyDescent="0.2">
      <c r="E304" s="411"/>
      <c r="F304" s="185"/>
      <c r="G304" s="411"/>
      <c r="H304" s="411"/>
    </row>
    <row r="305" spans="5:8" x14ac:dyDescent="0.2">
      <c r="E305" s="411"/>
      <c r="F305" s="185"/>
      <c r="G305" s="411"/>
      <c r="H305" s="411"/>
    </row>
    <row r="306" spans="5:8" x14ac:dyDescent="0.2">
      <c r="E306" s="411"/>
      <c r="F306" s="185"/>
      <c r="G306" s="411"/>
      <c r="H306" s="411"/>
    </row>
    <row r="307" spans="5:8" x14ac:dyDescent="0.2">
      <c r="E307" s="411"/>
      <c r="F307" s="185"/>
      <c r="G307" s="411"/>
      <c r="H307" s="411"/>
    </row>
    <row r="308" spans="5:8" x14ac:dyDescent="0.2">
      <c r="E308" s="411"/>
      <c r="F308" s="185"/>
      <c r="G308" s="411"/>
      <c r="H308" s="411"/>
    </row>
    <row r="309" spans="5:8" x14ac:dyDescent="0.2">
      <c r="E309" s="411"/>
      <c r="F309" s="185"/>
      <c r="G309" s="411"/>
      <c r="H309" s="411"/>
    </row>
    <row r="310" spans="5:8" x14ac:dyDescent="0.2">
      <c r="E310" s="411"/>
      <c r="F310" s="185"/>
      <c r="G310" s="411"/>
      <c r="H310" s="411"/>
    </row>
    <row r="311" spans="5:8" x14ac:dyDescent="0.2">
      <c r="E311" s="411"/>
      <c r="F311" s="185"/>
      <c r="G311" s="411"/>
      <c r="H311" s="411"/>
    </row>
    <row r="312" spans="5:8" x14ac:dyDescent="0.2">
      <c r="E312" s="411"/>
      <c r="F312" s="185"/>
      <c r="G312" s="411"/>
      <c r="H312" s="411"/>
    </row>
    <row r="313" spans="5:8" x14ac:dyDescent="0.2">
      <c r="E313" s="411"/>
      <c r="F313" s="185"/>
      <c r="G313" s="411"/>
      <c r="H313" s="411"/>
    </row>
    <row r="314" spans="5:8" x14ac:dyDescent="0.2">
      <c r="E314" s="411"/>
      <c r="F314" s="185"/>
      <c r="G314" s="411"/>
      <c r="H314" s="411"/>
    </row>
    <row r="315" spans="5:8" x14ac:dyDescent="0.2">
      <c r="E315" s="411"/>
      <c r="F315" s="185"/>
      <c r="G315" s="411"/>
      <c r="H315" s="411"/>
    </row>
    <row r="316" spans="5:8" x14ac:dyDescent="0.2">
      <c r="E316" s="411"/>
      <c r="F316" s="185"/>
      <c r="G316" s="411"/>
      <c r="H316" s="411"/>
    </row>
    <row r="317" spans="5:8" x14ac:dyDescent="0.2">
      <c r="E317" s="411"/>
      <c r="F317" s="185"/>
      <c r="G317" s="411"/>
      <c r="H317" s="411"/>
    </row>
    <row r="318" spans="5:8" x14ac:dyDescent="0.2">
      <c r="E318" s="411"/>
      <c r="F318" s="185"/>
      <c r="G318" s="411"/>
      <c r="H318" s="411"/>
    </row>
    <row r="319" spans="5:8" x14ac:dyDescent="0.2">
      <c r="E319" s="411"/>
      <c r="F319" s="185"/>
      <c r="G319" s="411"/>
      <c r="H319" s="411"/>
    </row>
    <row r="320" spans="5:8" x14ac:dyDescent="0.2">
      <c r="E320" s="411"/>
      <c r="F320" s="185"/>
      <c r="G320" s="411"/>
      <c r="H320" s="411"/>
    </row>
    <row r="321" spans="5:8" x14ac:dyDescent="0.2">
      <c r="E321" s="411"/>
      <c r="F321" s="185"/>
      <c r="G321" s="411"/>
      <c r="H321" s="411"/>
    </row>
    <row r="322" spans="5:8" x14ac:dyDescent="0.2">
      <c r="E322" s="411"/>
      <c r="F322" s="185"/>
      <c r="G322" s="411"/>
      <c r="H322" s="411"/>
    </row>
    <row r="323" spans="5:8" x14ac:dyDescent="0.2">
      <c r="E323" s="411"/>
      <c r="F323" s="185"/>
      <c r="G323" s="411"/>
      <c r="H323" s="411"/>
    </row>
    <row r="324" spans="5:8" x14ac:dyDescent="0.2">
      <c r="E324" s="411"/>
      <c r="F324" s="185"/>
      <c r="G324" s="411"/>
      <c r="H324" s="411"/>
    </row>
    <row r="325" spans="5:8" x14ac:dyDescent="0.2">
      <c r="E325" s="411"/>
      <c r="F325" s="185"/>
      <c r="G325" s="411"/>
      <c r="H325" s="411"/>
    </row>
    <row r="326" spans="5:8" x14ac:dyDescent="0.2">
      <c r="E326" s="411"/>
      <c r="F326" s="185"/>
      <c r="G326" s="411"/>
      <c r="H326" s="411"/>
    </row>
    <row r="327" spans="5:8" x14ac:dyDescent="0.2">
      <c r="E327" s="411"/>
      <c r="F327" s="185"/>
      <c r="G327" s="411"/>
      <c r="H327" s="411"/>
    </row>
    <row r="328" spans="5:8" x14ac:dyDescent="0.2">
      <c r="E328" s="411"/>
      <c r="F328" s="185"/>
      <c r="G328" s="411"/>
      <c r="H328" s="411"/>
    </row>
    <row r="329" spans="5:8" x14ac:dyDescent="0.2">
      <c r="E329" s="411"/>
      <c r="F329" s="185"/>
      <c r="G329" s="411"/>
      <c r="H329" s="411"/>
    </row>
    <row r="330" spans="5:8" x14ac:dyDescent="0.2">
      <c r="E330" s="411"/>
      <c r="F330" s="185"/>
      <c r="G330" s="411"/>
      <c r="H330" s="411"/>
    </row>
    <row r="331" spans="5:8" x14ac:dyDescent="0.2">
      <c r="E331" s="411"/>
      <c r="F331" s="185"/>
      <c r="G331" s="411"/>
      <c r="H331" s="411"/>
    </row>
    <row r="332" spans="5:8" x14ac:dyDescent="0.2">
      <c r="E332" s="411"/>
      <c r="F332" s="185"/>
      <c r="G332" s="411"/>
      <c r="H332" s="411"/>
    </row>
    <row r="333" spans="5:8" x14ac:dyDescent="0.2">
      <c r="E333" s="411"/>
      <c r="F333" s="185"/>
      <c r="G333" s="411"/>
      <c r="H333" s="411"/>
    </row>
    <row r="334" spans="5:8" x14ac:dyDescent="0.2">
      <c r="E334" s="411"/>
      <c r="F334" s="185"/>
      <c r="G334" s="411"/>
      <c r="H334" s="411"/>
    </row>
    <row r="335" spans="5:8" x14ac:dyDescent="0.2">
      <c r="E335" s="411"/>
      <c r="F335" s="185"/>
      <c r="G335" s="411"/>
      <c r="H335" s="411"/>
    </row>
    <row r="336" spans="5:8" x14ac:dyDescent="0.2">
      <c r="E336" s="411"/>
      <c r="F336" s="185"/>
      <c r="G336" s="411"/>
      <c r="H336" s="411"/>
    </row>
    <row r="337" spans="5:8" x14ac:dyDescent="0.2">
      <c r="E337" s="411"/>
      <c r="F337" s="185"/>
      <c r="G337" s="411"/>
      <c r="H337" s="411"/>
    </row>
    <row r="338" spans="5:8" x14ac:dyDescent="0.2">
      <c r="E338" s="411"/>
      <c r="F338" s="185"/>
      <c r="G338" s="411"/>
      <c r="H338" s="411"/>
    </row>
    <row r="339" spans="5:8" x14ac:dyDescent="0.2">
      <c r="E339" s="411"/>
      <c r="F339" s="185"/>
      <c r="G339" s="411"/>
      <c r="H339" s="411"/>
    </row>
    <row r="340" spans="5:8" x14ac:dyDescent="0.2">
      <c r="E340" s="411"/>
      <c r="F340" s="185"/>
      <c r="G340" s="411"/>
      <c r="H340" s="411"/>
    </row>
    <row r="341" spans="5:8" x14ac:dyDescent="0.2">
      <c r="E341" s="411"/>
      <c r="F341" s="185"/>
      <c r="G341" s="411"/>
      <c r="H341" s="411"/>
    </row>
    <row r="342" spans="5:8" x14ac:dyDescent="0.2">
      <c r="E342" s="411"/>
      <c r="F342" s="185"/>
      <c r="G342" s="411"/>
      <c r="H342" s="411"/>
    </row>
    <row r="343" spans="5:8" x14ac:dyDescent="0.2">
      <c r="E343" s="411"/>
      <c r="F343" s="185"/>
      <c r="G343" s="411"/>
      <c r="H343" s="411"/>
    </row>
    <row r="344" spans="5:8" x14ac:dyDescent="0.2">
      <c r="E344" s="411"/>
      <c r="F344" s="185"/>
      <c r="G344" s="411"/>
      <c r="H344" s="411"/>
    </row>
    <row r="345" spans="5:8" x14ac:dyDescent="0.2">
      <c r="E345" s="411"/>
      <c r="F345" s="185"/>
      <c r="G345" s="411"/>
      <c r="H345" s="411"/>
    </row>
    <row r="346" spans="5:8" x14ac:dyDescent="0.2">
      <c r="E346" s="411"/>
      <c r="F346" s="185"/>
      <c r="G346" s="411"/>
      <c r="H346" s="411"/>
    </row>
    <row r="347" spans="5:8" x14ac:dyDescent="0.2">
      <c r="E347" s="411"/>
      <c r="F347" s="185"/>
      <c r="G347" s="411"/>
      <c r="H347" s="411"/>
    </row>
    <row r="348" spans="5:8" x14ac:dyDescent="0.2">
      <c r="E348" s="411"/>
      <c r="F348" s="185"/>
      <c r="G348" s="411"/>
      <c r="H348" s="411"/>
    </row>
    <row r="349" spans="5:8" x14ac:dyDescent="0.2">
      <c r="E349" s="411"/>
      <c r="F349" s="185"/>
      <c r="G349" s="411"/>
      <c r="H349" s="411"/>
    </row>
    <row r="350" spans="5:8" x14ac:dyDescent="0.2">
      <c r="E350" s="411"/>
      <c r="F350" s="185"/>
      <c r="G350" s="411"/>
      <c r="H350" s="411"/>
    </row>
    <row r="351" spans="5:8" x14ac:dyDescent="0.2">
      <c r="E351" s="411"/>
      <c r="F351" s="185"/>
      <c r="G351" s="411"/>
      <c r="H351" s="411"/>
    </row>
    <row r="352" spans="5:8" x14ac:dyDescent="0.2">
      <c r="E352" s="411"/>
      <c r="F352" s="185"/>
      <c r="G352" s="411"/>
      <c r="H352" s="411"/>
    </row>
    <row r="353" spans="5:8" x14ac:dyDescent="0.2">
      <c r="E353" s="411"/>
      <c r="F353" s="185"/>
      <c r="G353" s="411"/>
      <c r="H353" s="411"/>
    </row>
    <row r="354" spans="5:8" x14ac:dyDescent="0.2">
      <c r="E354" s="411"/>
      <c r="F354" s="185"/>
      <c r="G354" s="411"/>
      <c r="H354" s="411"/>
    </row>
    <row r="355" spans="5:8" x14ac:dyDescent="0.2">
      <c r="E355" s="411"/>
      <c r="F355" s="185"/>
      <c r="G355" s="411"/>
      <c r="H355" s="411"/>
    </row>
    <row r="356" spans="5:8" x14ac:dyDescent="0.2">
      <c r="E356" s="411"/>
      <c r="F356" s="185"/>
      <c r="G356" s="411"/>
      <c r="H356" s="411"/>
    </row>
    <row r="357" spans="5:8" x14ac:dyDescent="0.2">
      <c r="E357" s="411"/>
      <c r="F357" s="185"/>
      <c r="G357" s="411"/>
      <c r="H357" s="411"/>
    </row>
    <row r="358" spans="5:8" x14ac:dyDescent="0.2">
      <c r="E358" s="411"/>
      <c r="F358" s="185"/>
      <c r="G358" s="411"/>
      <c r="H358" s="411"/>
    </row>
    <row r="359" spans="5:8" x14ac:dyDescent="0.2">
      <c r="E359" s="411"/>
      <c r="F359" s="185"/>
      <c r="G359" s="411"/>
      <c r="H359" s="411"/>
    </row>
    <row r="360" spans="5:8" x14ac:dyDescent="0.2">
      <c r="E360" s="411"/>
      <c r="F360" s="185"/>
      <c r="G360" s="411"/>
      <c r="H360" s="411"/>
    </row>
    <row r="361" spans="5:8" x14ac:dyDescent="0.2">
      <c r="E361" s="411"/>
      <c r="F361" s="185"/>
      <c r="G361" s="411"/>
      <c r="H361" s="411"/>
    </row>
    <row r="362" spans="5:8" x14ac:dyDescent="0.2">
      <c r="E362" s="411"/>
      <c r="F362" s="185"/>
      <c r="G362" s="411"/>
      <c r="H362" s="411"/>
    </row>
    <row r="363" spans="5:8" x14ac:dyDescent="0.2">
      <c r="E363" s="411"/>
      <c r="F363" s="185"/>
      <c r="G363" s="411"/>
      <c r="H363" s="411"/>
    </row>
    <row r="364" spans="5:8" x14ac:dyDescent="0.2">
      <c r="E364" s="411"/>
      <c r="F364" s="185"/>
      <c r="G364" s="411"/>
      <c r="H364" s="411"/>
    </row>
    <row r="365" spans="5:8" x14ac:dyDescent="0.2">
      <c r="E365" s="411"/>
      <c r="F365" s="185"/>
      <c r="G365" s="411"/>
      <c r="H365" s="411"/>
    </row>
    <row r="366" spans="5:8" x14ac:dyDescent="0.2">
      <c r="E366" s="411"/>
      <c r="F366" s="185"/>
      <c r="G366" s="411"/>
      <c r="H366" s="411"/>
    </row>
    <row r="367" spans="5:8" x14ac:dyDescent="0.2">
      <c r="E367" s="411"/>
      <c r="F367" s="185"/>
      <c r="G367" s="411"/>
      <c r="H367" s="411"/>
    </row>
    <row r="368" spans="5:8" x14ac:dyDescent="0.2">
      <c r="E368" s="411"/>
      <c r="F368" s="185"/>
      <c r="G368" s="411"/>
      <c r="H368" s="411"/>
    </row>
    <row r="369" spans="5:8" x14ac:dyDescent="0.2">
      <c r="E369" s="411"/>
      <c r="F369" s="185"/>
      <c r="G369" s="411"/>
      <c r="H369" s="411"/>
    </row>
    <row r="370" spans="5:8" x14ac:dyDescent="0.2">
      <c r="E370" s="411"/>
      <c r="F370" s="185"/>
      <c r="G370" s="411"/>
      <c r="H370" s="411"/>
    </row>
    <row r="371" spans="5:8" x14ac:dyDescent="0.2">
      <c r="E371" s="411"/>
      <c r="F371" s="185"/>
      <c r="G371" s="411"/>
      <c r="H371" s="411"/>
    </row>
    <row r="372" spans="5:8" x14ac:dyDescent="0.2">
      <c r="E372" s="411"/>
      <c r="F372" s="185"/>
      <c r="G372" s="411"/>
      <c r="H372" s="411"/>
    </row>
    <row r="373" spans="5:8" x14ac:dyDescent="0.2">
      <c r="E373" s="411"/>
      <c r="F373" s="185"/>
      <c r="G373" s="411"/>
      <c r="H373" s="411"/>
    </row>
    <row r="374" spans="5:8" x14ac:dyDescent="0.2">
      <c r="E374" s="411"/>
      <c r="F374" s="185"/>
      <c r="G374" s="411"/>
      <c r="H374" s="411"/>
    </row>
    <row r="375" spans="5:8" x14ac:dyDescent="0.2">
      <c r="E375" s="411"/>
      <c r="F375" s="185"/>
      <c r="G375" s="411"/>
      <c r="H375" s="411"/>
    </row>
    <row r="376" spans="5:8" x14ac:dyDescent="0.2">
      <c r="E376" s="411"/>
      <c r="F376" s="185"/>
      <c r="G376" s="411"/>
      <c r="H376" s="411"/>
    </row>
    <row r="377" spans="5:8" x14ac:dyDescent="0.2">
      <c r="E377" s="411"/>
      <c r="F377" s="185"/>
      <c r="G377" s="411"/>
      <c r="H377" s="411"/>
    </row>
    <row r="378" spans="5:8" x14ac:dyDescent="0.2">
      <c r="E378" s="411"/>
      <c r="F378" s="185"/>
      <c r="G378" s="411"/>
      <c r="H378" s="411"/>
    </row>
    <row r="379" spans="5:8" x14ac:dyDescent="0.2">
      <c r="E379" s="411"/>
      <c r="F379" s="185"/>
      <c r="G379" s="411"/>
      <c r="H379" s="411"/>
    </row>
    <row r="380" spans="5:8" x14ac:dyDescent="0.2">
      <c r="E380" s="411"/>
      <c r="F380" s="185"/>
      <c r="G380" s="411"/>
      <c r="H380" s="411"/>
    </row>
    <row r="381" spans="5:8" x14ac:dyDescent="0.2">
      <c r="E381" s="411"/>
      <c r="F381" s="185"/>
      <c r="G381" s="411"/>
      <c r="H381" s="411"/>
    </row>
    <row r="382" spans="5:8" x14ac:dyDescent="0.2">
      <c r="E382" s="411"/>
      <c r="F382" s="185"/>
      <c r="G382" s="411"/>
      <c r="H382" s="411"/>
    </row>
    <row r="383" spans="5:8" x14ac:dyDescent="0.2">
      <c r="E383" s="411"/>
      <c r="F383" s="185"/>
      <c r="G383" s="411"/>
      <c r="H383" s="411"/>
    </row>
    <row r="384" spans="5:8" x14ac:dyDescent="0.2">
      <c r="E384" s="411"/>
      <c r="F384" s="185"/>
      <c r="G384" s="411"/>
      <c r="H384" s="411"/>
    </row>
    <row r="385" spans="5:8" x14ac:dyDescent="0.2">
      <c r="E385" s="411"/>
      <c r="F385" s="185"/>
      <c r="G385" s="411"/>
      <c r="H385" s="411"/>
    </row>
    <row r="386" spans="5:8" x14ac:dyDescent="0.2">
      <c r="E386" s="411"/>
      <c r="F386" s="185"/>
      <c r="G386" s="411"/>
      <c r="H386" s="411"/>
    </row>
    <row r="387" spans="5:8" x14ac:dyDescent="0.2">
      <c r="E387" s="411"/>
      <c r="F387" s="185"/>
      <c r="G387" s="411"/>
      <c r="H387" s="411"/>
    </row>
    <row r="388" spans="5:8" x14ac:dyDescent="0.2">
      <c r="E388" s="411"/>
      <c r="F388" s="185"/>
      <c r="G388" s="411"/>
      <c r="H388" s="411"/>
    </row>
    <row r="389" spans="5:8" x14ac:dyDescent="0.2">
      <c r="E389" s="411"/>
      <c r="F389" s="185"/>
      <c r="G389" s="411"/>
      <c r="H389" s="411"/>
    </row>
    <row r="390" spans="5:8" x14ac:dyDescent="0.2">
      <c r="E390" s="411"/>
      <c r="F390" s="185"/>
      <c r="G390" s="411"/>
      <c r="H390" s="411"/>
    </row>
    <row r="391" spans="5:8" x14ac:dyDescent="0.2">
      <c r="E391" s="411"/>
      <c r="F391" s="185"/>
      <c r="G391" s="411"/>
      <c r="H391" s="411"/>
    </row>
    <row r="392" spans="5:8" x14ac:dyDescent="0.2">
      <c r="E392" s="411"/>
      <c r="F392" s="185"/>
      <c r="G392" s="411"/>
      <c r="H392" s="411"/>
    </row>
    <row r="393" spans="5:8" x14ac:dyDescent="0.2">
      <c r="E393" s="411"/>
      <c r="F393" s="185"/>
      <c r="G393" s="411"/>
      <c r="H393" s="411"/>
    </row>
    <row r="394" spans="5:8" x14ac:dyDescent="0.2">
      <c r="E394" s="411"/>
      <c r="F394" s="185"/>
      <c r="G394" s="411"/>
      <c r="H394" s="411"/>
    </row>
    <row r="395" spans="5:8" x14ac:dyDescent="0.2">
      <c r="E395" s="411"/>
      <c r="F395" s="185"/>
      <c r="G395" s="411"/>
      <c r="H395" s="411"/>
    </row>
    <row r="396" spans="5:8" x14ac:dyDescent="0.2">
      <c r="E396" s="411"/>
      <c r="F396" s="185"/>
      <c r="G396" s="411"/>
      <c r="H396" s="411"/>
    </row>
    <row r="397" spans="5:8" x14ac:dyDescent="0.2">
      <c r="E397" s="411"/>
      <c r="F397" s="185"/>
      <c r="G397" s="411"/>
      <c r="H397" s="411"/>
    </row>
    <row r="398" spans="5:8" x14ac:dyDescent="0.2">
      <c r="E398" s="411"/>
      <c r="F398" s="185"/>
      <c r="G398" s="411"/>
      <c r="H398" s="411"/>
    </row>
    <row r="399" spans="5:8" x14ac:dyDescent="0.2">
      <c r="E399" s="411"/>
      <c r="F399" s="185"/>
      <c r="G399" s="411"/>
      <c r="H399" s="411"/>
    </row>
    <row r="400" spans="5:8" x14ac:dyDescent="0.2">
      <c r="E400" s="411"/>
      <c r="F400" s="185"/>
      <c r="G400" s="411"/>
      <c r="H400" s="411"/>
    </row>
    <row r="401" spans="5:8" x14ac:dyDescent="0.2">
      <c r="E401" s="411"/>
      <c r="F401" s="185"/>
      <c r="G401" s="411"/>
      <c r="H401" s="411"/>
    </row>
    <row r="402" spans="5:8" x14ac:dyDescent="0.2">
      <c r="E402" s="411"/>
      <c r="F402" s="185"/>
      <c r="G402" s="411"/>
      <c r="H402" s="411"/>
    </row>
    <row r="403" spans="5:8" x14ac:dyDescent="0.2">
      <c r="E403" s="411"/>
      <c r="F403" s="185"/>
      <c r="G403" s="411"/>
      <c r="H403" s="411"/>
    </row>
    <row r="404" spans="5:8" x14ac:dyDescent="0.2">
      <c r="E404" s="411"/>
      <c r="F404" s="185"/>
      <c r="G404" s="411"/>
      <c r="H404" s="411"/>
    </row>
    <row r="405" spans="5:8" x14ac:dyDescent="0.2">
      <c r="E405" s="411"/>
      <c r="F405" s="185"/>
      <c r="G405" s="411"/>
      <c r="H405" s="411"/>
    </row>
    <row r="406" spans="5:8" x14ac:dyDescent="0.2">
      <c r="E406" s="411"/>
      <c r="F406" s="185"/>
      <c r="G406" s="411"/>
      <c r="H406" s="411"/>
    </row>
    <row r="407" spans="5:8" x14ac:dyDescent="0.2">
      <c r="E407" s="411"/>
      <c r="F407" s="185"/>
      <c r="G407" s="411"/>
      <c r="H407" s="411"/>
    </row>
    <row r="408" spans="5:8" x14ac:dyDescent="0.2">
      <c r="E408" s="411"/>
      <c r="F408" s="185"/>
      <c r="G408" s="411"/>
      <c r="H408" s="411"/>
    </row>
    <row r="409" spans="5:8" x14ac:dyDescent="0.2">
      <c r="E409" s="411"/>
      <c r="F409" s="185"/>
      <c r="G409" s="411"/>
      <c r="H409" s="411"/>
    </row>
    <row r="410" spans="5:8" x14ac:dyDescent="0.2">
      <c r="E410" s="411"/>
      <c r="F410" s="185"/>
      <c r="G410" s="411"/>
      <c r="H410" s="411"/>
    </row>
    <row r="411" spans="5:8" x14ac:dyDescent="0.2">
      <c r="E411" s="411"/>
      <c r="F411" s="185"/>
      <c r="G411" s="411"/>
      <c r="H411" s="411"/>
    </row>
    <row r="412" spans="5:8" x14ac:dyDescent="0.2">
      <c r="E412" s="411"/>
      <c r="F412" s="185"/>
      <c r="G412" s="411"/>
      <c r="H412" s="411"/>
    </row>
    <row r="413" spans="5:8" x14ac:dyDescent="0.2">
      <c r="E413" s="411"/>
      <c r="F413" s="185"/>
      <c r="G413" s="411"/>
      <c r="H413" s="411"/>
    </row>
    <row r="414" spans="5:8" x14ac:dyDescent="0.2">
      <c r="E414" s="411"/>
      <c r="F414" s="185"/>
      <c r="G414" s="411"/>
      <c r="H414" s="411"/>
    </row>
    <row r="415" spans="5:8" x14ac:dyDescent="0.2">
      <c r="E415" s="411"/>
      <c r="F415" s="185"/>
      <c r="G415" s="411"/>
      <c r="H415" s="411"/>
    </row>
    <row r="416" spans="5:8" x14ac:dyDescent="0.2">
      <c r="E416" s="411"/>
      <c r="F416" s="185"/>
      <c r="G416" s="411"/>
      <c r="H416" s="411"/>
    </row>
    <row r="417" spans="5:8" x14ac:dyDescent="0.2">
      <c r="E417" s="411"/>
      <c r="F417" s="185"/>
      <c r="G417" s="411"/>
      <c r="H417" s="411"/>
    </row>
    <row r="418" spans="5:8" x14ac:dyDescent="0.2">
      <c r="E418" s="411"/>
      <c r="F418" s="185"/>
      <c r="G418" s="411"/>
      <c r="H418" s="411"/>
    </row>
    <row r="419" spans="5:8" x14ac:dyDescent="0.2">
      <c r="E419" s="411"/>
      <c r="F419" s="185"/>
      <c r="G419" s="411"/>
      <c r="H419" s="411"/>
    </row>
    <row r="420" spans="5:8" x14ac:dyDescent="0.2">
      <c r="E420" s="411"/>
      <c r="F420" s="185"/>
      <c r="G420" s="411"/>
      <c r="H420" s="411"/>
    </row>
    <row r="421" spans="5:8" x14ac:dyDescent="0.2">
      <c r="E421" s="411"/>
      <c r="F421" s="185"/>
      <c r="G421" s="411"/>
      <c r="H421" s="411"/>
    </row>
    <row r="422" spans="5:8" x14ac:dyDescent="0.2">
      <c r="E422" s="411"/>
      <c r="F422" s="185"/>
      <c r="G422" s="411"/>
      <c r="H422" s="411"/>
    </row>
    <row r="423" spans="5:8" x14ac:dyDescent="0.2">
      <c r="E423" s="411"/>
      <c r="F423" s="185"/>
      <c r="G423" s="411"/>
      <c r="H423" s="411"/>
    </row>
    <row r="424" spans="5:8" x14ac:dyDescent="0.2">
      <c r="E424" s="411"/>
      <c r="F424" s="185"/>
      <c r="G424" s="411"/>
      <c r="H424" s="411"/>
    </row>
    <row r="425" spans="5:8" x14ac:dyDescent="0.2">
      <c r="E425" s="411"/>
      <c r="F425" s="185"/>
      <c r="G425" s="411"/>
      <c r="H425" s="411"/>
    </row>
    <row r="426" spans="5:8" x14ac:dyDescent="0.2">
      <c r="E426" s="411"/>
      <c r="F426" s="185"/>
      <c r="G426" s="411"/>
      <c r="H426" s="411"/>
    </row>
    <row r="427" spans="5:8" x14ac:dyDescent="0.2">
      <c r="E427" s="411"/>
      <c r="F427" s="185"/>
      <c r="G427" s="411"/>
      <c r="H427" s="411"/>
    </row>
    <row r="428" spans="5:8" x14ac:dyDescent="0.2">
      <c r="E428" s="411"/>
      <c r="F428" s="185"/>
      <c r="G428" s="411"/>
      <c r="H428" s="411"/>
    </row>
    <row r="429" spans="5:8" x14ac:dyDescent="0.2">
      <c r="E429" s="411"/>
      <c r="F429" s="185"/>
      <c r="G429" s="411"/>
      <c r="H429" s="411"/>
    </row>
    <row r="430" spans="5:8" x14ac:dyDescent="0.2">
      <c r="E430" s="411"/>
      <c r="F430" s="185"/>
      <c r="G430" s="411"/>
      <c r="H430" s="411"/>
    </row>
    <row r="431" spans="5:8" x14ac:dyDescent="0.2">
      <c r="E431" s="411"/>
      <c r="F431" s="185"/>
      <c r="G431" s="411"/>
      <c r="H431" s="411"/>
    </row>
  </sheetData>
  <autoFilter ref="A2:M225"/>
  <mergeCells count="5">
    <mergeCell ref="A1:I1"/>
    <mergeCell ref="H69:H70"/>
    <mergeCell ref="I69:I70"/>
    <mergeCell ref="J69:J70"/>
    <mergeCell ref="G69:G70"/>
  </mergeCells>
  <pageMargins left="0.7" right="0.7" top="0.75" bottom="0.75" header="0.3" footer="0.3"/>
  <pageSetup scale="40" orientation="portrait" r:id="rId1"/>
  <ignoredErrors>
    <ignoredError sqref="J7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9:L15"/>
  <sheetViews>
    <sheetView workbookViewId="0">
      <selection activeCell="J13" sqref="J13"/>
    </sheetView>
  </sheetViews>
  <sheetFormatPr baseColWidth="10" defaultRowHeight="12.75" x14ac:dyDescent="0.2"/>
  <cols>
    <col min="10" max="12" width="18.140625" bestFit="1" customWidth="1"/>
  </cols>
  <sheetData>
    <row r="9" spans="10:12" x14ac:dyDescent="0.2">
      <c r="J9" s="465">
        <v>302408694</v>
      </c>
      <c r="L9" s="465">
        <v>302398772</v>
      </c>
    </row>
    <row r="10" spans="10:12" x14ac:dyDescent="0.2">
      <c r="J10" s="465">
        <v>532643485</v>
      </c>
      <c r="L10" s="465">
        <v>475222966</v>
      </c>
    </row>
    <row r="11" spans="10:12" x14ac:dyDescent="0.2">
      <c r="J11" s="466">
        <f>SUM(J9:J10)</f>
        <v>835052179</v>
      </c>
      <c r="L11" s="466">
        <f>SUM(L9:L10)</f>
        <v>777621738</v>
      </c>
    </row>
    <row r="13" spans="10:12" x14ac:dyDescent="0.2">
      <c r="J13" s="468">
        <f>K15+J11</f>
        <v>3640479831</v>
      </c>
      <c r="L13" s="467">
        <v>3583049390</v>
      </c>
    </row>
    <row r="15" spans="10:12" x14ac:dyDescent="0.2">
      <c r="K15" s="468">
        <f>L13-L11</f>
        <v>2805427652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J11"/>
  <sheetViews>
    <sheetView workbookViewId="0">
      <selection activeCell="J7" sqref="J7"/>
    </sheetView>
  </sheetViews>
  <sheetFormatPr baseColWidth="10" defaultRowHeight="12.75" x14ac:dyDescent="0.2"/>
  <cols>
    <col min="6" max="6" width="12.7109375" bestFit="1" customWidth="1"/>
    <col min="10" max="10" width="18.140625" bestFit="1" customWidth="1"/>
  </cols>
  <sheetData>
    <row r="4" spans="6:10" ht="13.5" thickBot="1" x14ac:dyDescent="0.25"/>
    <row r="5" spans="6:10" ht="13.5" thickBot="1" x14ac:dyDescent="0.25">
      <c r="F5" s="463">
        <v>1000000</v>
      </c>
      <c r="J5" s="465">
        <v>374810411</v>
      </c>
    </row>
    <row r="6" spans="6:10" ht="13.5" thickBot="1" x14ac:dyDescent="0.25">
      <c r="F6" s="464">
        <v>75234701</v>
      </c>
      <c r="J6" s="465">
        <v>835052179</v>
      </c>
    </row>
    <row r="7" spans="6:10" ht="13.5" thickBot="1" x14ac:dyDescent="0.25">
      <c r="F7" s="464">
        <v>64643229</v>
      </c>
      <c r="J7" s="468">
        <f>SUM(J5:J6)</f>
        <v>1209862590</v>
      </c>
    </row>
    <row r="8" spans="6:10" ht="13.5" thickBot="1" x14ac:dyDescent="0.25">
      <c r="F8" s="464">
        <v>68687741</v>
      </c>
    </row>
    <row r="9" spans="6:10" ht="13.5" thickBot="1" x14ac:dyDescent="0.25">
      <c r="F9" s="464">
        <v>15000000</v>
      </c>
    </row>
    <row r="10" spans="6:10" ht="13.5" thickBot="1" x14ac:dyDescent="0.25">
      <c r="F10" s="464">
        <v>32264265</v>
      </c>
    </row>
    <row r="11" spans="6:10" x14ac:dyDescent="0.2">
      <c r="F11" s="462">
        <f>SUM(F5:F10)</f>
        <v>256829936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24D289BFBB3489232AF637D077114" ma:contentTypeVersion="5" ma:contentTypeDescription="Crear nuevo documento." ma:contentTypeScope="" ma:versionID="b935950c89082339bf676b3be1fc65fd">
  <xsd:schema xmlns:xsd="http://www.w3.org/2001/XMLSchema" xmlns:xs="http://www.w3.org/2001/XMLSchema" xmlns:p="http://schemas.microsoft.com/office/2006/metadata/properties" xmlns:ns2="99fdf9bc-8a5e-467f-85b2-13d0f260d93b" targetNamespace="http://schemas.microsoft.com/office/2006/metadata/properties" ma:root="true" ma:fieldsID="af9a1c659f4886d17fb70b5f7fb4fbf8" ns2:_="">
    <xsd:import namespace="99fdf9bc-8a5e-467f-85b2-13d0f260d9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Clasificaci_x00f3_n" minOccurs="0"/>
                <xsd:element ref="ns2:Clasificacion_x0020_2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df9bc-8a5e-467f-85b2-13d0f260d9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Clasificaci_x00f3_n" ma:index="10" nillable="true" ma:displayName="Clasificación" ma:default="Defensa Judicial" ma:format="Dropdown" ma:internalName="Clasificaci_x00f3_n">
      <xsd:simpleType>
        <xsd:restriction base="dms:Choice">
          <xsd:enumeration value="."/>
          <xsd:enumeration value="Defensa Judicial"/>
          <xsd:enumeration value="Estudios Técnicos"/>
          <xsd:enumeration value="Evaluación de Planes de Acción Vigencia"/>
          <xsd:enumeration value="Información Para la Población Vulnerable"/>
          <xsd:enumeration value="Informe de Gestión"/>
          <xsd:enumeration value="Informes de Empalme"/>
          <xsd:enumeration value="Plan Anticorrupción y de Atención al Ciudadano"/>
          <xsd:enumeration value="Plan Anual de Adquisiciones"/>
          <xsd:enumeration value="Plan de Gestión Integral de Residuos Sólidos PGIRS"/>
          <xsd:enumeration value="Plan de Ordenamiento Territorial POT"/>
          <xsd:enumeration value="Plan Operativo Anual de Inversiones POAI"/>
          <xsd:enumeration value="Planes de Acción"/>
          <xsd:enumeration value="Política de Seguridad Vial"/>
          <xsd:enumeration value="Proyectos de Inversión Mpal"/>
          <xsd:enumeration value="Reportes de Control Interno"/>
          <xsd:enumeration value="Plan Indicativo"/>
          <xsd:enumeration value="Proyecto Popayán Vive Digital"/>
          <xsd:enumeration value="Rendición de Cuentas a la Ciudadanía"/>
        </xsd:restriction>
      </xsd:simpleType>
    </xsd:element>
    <xsd:element name="Clasificacion_x0020_2" ma:index="11" nillable="true" ma:displayName="Clasificacion 2" ma:default="Planes de Acción Vigencia 2024" ma:format="Dropdown" ma:internalName="Clasificacion_x0020_2">
      <xsd:simpleType>
        <xsd:restriction base="dms:Choice">
          <xsd:enumeration value="Banco de Programas y Proyectos de Inversión"/>
          <xsd:enumeration value="Plan de Auditorías"/>
          <xsd:enumeration value="Planes de Acción Vigencia 2013"/>
          <xsd:enumeration value="Planes de Acción Vigencia 2014"/>
          <xsd:enumeration value="Planes de Acción Vigencia 2015"/>
          <xsd:enumeration value="Planes de Acción Vigencia 2016"/>
          <xsd:enumeration value="Planes de Acción Vigencia 2017"/>
          <xsd:enumeration value="Planes de Acción Vigencia 2018"/>
          <xsd:enumeration value="Planes de Acción Vigencia 2019"/>
          <xsd:enumeration value="Planes de Acción Vigencia 2020"/>
          <xsd:enumeration value="Planes de Acción Vigencia 2021"/>
          <xsd:enumeration value="Planes de Acción Vigencia 2022"/>
          <xsd:enumeration value="Planes de Acción Vigencia 2023"/>
          <xsd:enumeration value="Planes de Acción Vigencia 2024"/>
          <xsd:enumeration value="Planes de Acción Vigencia 2025"/>
          <xsd:enumeration value="Multimedia Historia de Popayán"/>
          <xsd:enumeration value="Portal Promoción Turística"/>
          <xsd:enumeration value="Proyecto Popayán Vive Digital"/>
          <xsd:enumeration value="Tic Innovadoras Red de Museos del Cauca"/>
          <xsd:enumeration value="SUIT"/>
          <xsd:enumeration value="Ninguna"/>
        </xsd:restriction>
      </xsd:simpleType>
    </xsd:element>
    <xsd:element name="A_x00f1_o" ma:index="12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99fdf9bc-8a5e-467f-85b2-13d0f260d93b">2019-09-24T05:00:00+00:00</Fecha>
    <Clasificacion_x0020_2 xmlns="99fdf9bc-8a5e-467f-85b2-13d0f260d93b" xsi:nil="true"/>
    <Clasificaci_x00f3_n xmlns="99fdf9bc-8a5e-467f-85b2-13d0f260d93b">Plan Operativo Anual de Inversiones POAI</Clasificaci_x00f3_n>
    <Descripci_x00f3_n xmlns="99fdf9bc-8a5e-467f-85b2-13d0f260d93b">Documento Plan Operativo 2019</Descripci_x00f3_n>
    <A_x00f1_o xmlns="99fdf9bc-8a5e-467f-85b2-13d0f260d93b" xsi:nil="true"/>
  </documentManagement>
</p:properties>
</file>

<file path=customXml/itemProps1.xml><?xml version="1.0" encoding="utf-8"?>
<ds:datastoreItem xmlns:ds="http://schemas.openxmlformats.org/officeDocument/2006/customXml" ds:itemID="{17E6A61A-510E-4376-8B3C-95661F4BF5F6}"/>
</file>

<file path=customXml/itemProps2.xml><?xml version="1.0" encoding="utf-8"?>
<ds:datastoreItem xmlns:ds="http://schemas.openxmlformats.org/officeDocument/2006/customXml" ds:itemID="{0978CD7B-F7E5-4A5A-B39D-261B443B037F}"/>
</file>

<file path=customXml/itemProps3.xml><?xml version="1.0" encoding="utf-8"?>
<ds:datastoreItem xmlns:ds="http://schemas.openxmlformats.org/officeDocument/2006/customXml" ds:itemID="{A51BF80E-DE32-4754-8E6A-61ADA0D5D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POAI</vt:lpstr>
      <vt:lpstr>Hoja3</vt:lpstr>
      <vt:lpstr>Hoja2</vt:lpstr>
      <vt:lpstr>POAI!Área_de_impresión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usuario</cp:lastModifiedBy>
  <cp:lastPrinted>2018-10-01T20:59:55Z</cp:lastPrinted>
  <dcterms:created xsi:type="dcterms:W3CDTF">2017-09-26T19:56:41Z</dcterms:created>
  <dcterms:modified xsi:type="dcterms:W3CDTF">2019-09-20T15:41:30Z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0x010100CB824D289BFBB3489232AF637D077114</vt:lpwstr>
  </property>
</Properties>
</file>